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2" activeTab="2"/>
  </bookViews>
  <sheets>
    <sheet name="专项债 (3)" sheetId="9" state="hidden" r:id="rId1"/>
    <sheet name="专项债 (4)" sheetId="10" state="hidden" r:id="rId2"/>
    <sheet name="新增专项债" sheetId="25" r:id="rId3"/>
  </sheets>
  <definedNames>
    <definedName name="_xlnm._FilterDatabase" localSheetId="0" hidden="1">'专项债 (3)'!$A$1:$K$292</definedName>
    <definedName name="_xlnm._FilterDatabase" localSheetId="1" hidden="1">'专项债 (4)'!$A$1:$K$292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J6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22,23,24三年收取方正的租金</t>
        </r>
      </text>
    </comment>
    <comment ref="J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22,23,24三年收取方正的租金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J6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22,23,24三年收取方正的租金</t>
        </r>
      </text>
    </comment>
    <comment ref="J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22,23,24三年收取方正的租金</t>
        </r>
      </text>
    </comment>
  </commentList>
</comments>
</file>

<file path=xl/sharedStrings.xml><?xml version="1.0" encoding="utf-8"?>
<sst xmlns="http://schemas.openxmlformats.org/spreadsheetml/2006/main" count="415" uniqueCount="144">
  <si>
    <t>债券名称</t>
  </si>
  <si>
    <t>债券项目总投资</t>
  </si>
  <si>
    <t>其中：债券资金安排</t>
  </si>
  <si>
    <t>债券项目已实现投资</t>
  </si>
  <si>
    <t>已取得项目收益（累计）</t>
  </si>
  <si>
    <t>2023年安徽省政府专项债券（二期）</t>
  </si>
  <si>
    <t>2023年安徽省政府专项债券（二十九期）</t>
  </si>
  <si>
    <t>2023年安徽省政府专项债券（二十期）</t>
  </si>
  <si>
    <t>2023年安徽省政府专项债券（二十五期）</t>
  </si>
  <si>
    <t>2023年安徽省政府专项债券（二十一期）</t>
  </si>
  <si>
    <t>2023年安徽省政府专项债券（九期）</t>
  </si>
  <si>
    <t>2023年安徽省政府专项债券（六十六期）</t>
  </si>
  <si>
    <t>2023年安徽省政府专项债券（六十四期）</t>
  </si>
  <si>
    <t>2023年安徽省政府专项债券（六十五期）</t>
  </si>
  <si>
    <t>2023年安徽省政府专项债券（七十六期）</t>
  </si>
  <si>
    <t>2023年安徽省政府专项债券（七十期）</t>
  </si>
  <si>
    <t>2023年安徽省政府专项债券（七十四期）</t>
  </si>
  <si>
    <t>2023年安徽省政府专项债券（七十五期）</t>
  </si>
  <si>
    <t>2023年安徽省政府专项债券（七十一期）</t>
  </si>
  <si>
    <t>2023年安徽省政府专项债券（三期）</t>
  </si>
  <si>
    <t>/</t>
  </si>
  <si>
    <t>2023年安徽省政府专项债券（三十九期）</t>
  </si>
  <si>
    <t>2023年安徽省政府专项债券（三十六期）</t>
  </si>
  <si>
    <t>2023年安徽省政府专项债券（三十七期）</t>
  </si>
  <si>
    <t>未完工</t>
  </si>
  <si>
    <t>2023年安徽省政府专项债券（十八期）</t>
  </si>
  <si>
    <t>2023年安徽省政府专项债券（十二期）</t>
  </si>
  <si>
    <t>2023年安徽省政府专项债券（十九期）</t>
  </si>
  <si>
    <t>2023年安徽省政府专项债券（十四期）</t>
  </si>
  <si>
    <t>2023年安徽省政府专项债券（十五期）</t>
  </si>
  <si>
    <t>2023年安徽省政府专项债券（四期）</t>
  </si>
  <si>
    <t>2023年安徽省政府专项债券（四十二期）</t>
  </si>
  <si>
    <t>2023年安徽省政府专项债券（四十六期）</t>
  </si>
  <si>
    <t>2023年安徽省政府专项债券（四十七期）</t>
  </si>
  <si>
    <t>2023年安徽省政府专项债券（四十三期）</t>
  </si>
  <si>
    <t>2023年安徽省政府专项债券（四十五期）</t>
  </si>
  <si>
    <t>2023年安徽省政府专项债券（五十八期）</t>
  </si>
  <si>
    <t>2023年安徽省政府专项债券（五十四期）</t>
  </si>
  <si>
    <t>2023年安徽省政府专项债券（五十五期）</t>
  </si>
  <si>
    <t>2023年安徽省政府专项债券（五十一期）</t>
  </si>
  <si>
    <t>2024年安徽省政府再融资专项债券（二期）</t>
  </si>
  <si>
    <t>2024年安徽省政府再融资专项债券（六期）</t>
  </si>
  <si>
    <t>2024年安徽省政府再融资专项债券（十二期）</t>
  </si>
  <si>
    <t>2024年安徽省政府再融资专项债券（十期）</t>
  </si>
  <si>
    <t>2024年安徽省政府再融资专项债券（十三期）</t>
  </si>
  <si>
    <t>2024年安徽省政府再融资专项债券（四期）</t>
  </si>
  <si>
    <t>2024年安徽省政府专项债券（八期）</t>
  </si>
  <si>
    <t>2024年安徽省政府专项债券（二十八期）</t>
  </si>
  <si>
    <t>2024年安徽省政府专项债券（二十五期）</t>
  </si>
  <si>
    <t>2024年安徽省政府专项债券（九期）</t>
  </si>
  <si>
    <t>2024年安徽省政府专项债券（七期）</t>
  </si>
  <si>
    <t>2024年安徽省政府专项债券（三十二期）</t>
  </si>
  <si>
    <t>2024年安徽省政府专项债券（三十九期）</t>
  </si>
  <si>
    <t>2024年安徽省政府专项债券（三十七期）</t>
  </si>
  <si>
    <t>2024年安徽省政府专项债券（三十三期）</t>
  </si>
  <si>
    <t>2024年安徽省政府专项债券（十八期）</t>
  </si>
  <si>
    <t>该项目实施方案中债券资金安排为130000万元，后因项目完工决算核减了项目投资额，因此实际债券资金需求为128000万元，剩余2000万元不再发行。</t>
  </si>
  <si>
    <t>2024年安徽省政府专项债券（十九期）</t>
  </si>
  <si>
    <t>2024年安徽省政府专项债券（十六期）</t>
  </si>
  <si>
    <t>该项目实施方案中债券资金安排为6200万元，后因项目完工决算核减了项目投资额，因此实际债券资金需求为6100万元，剩余100万元不再发行。</t>
  </si>
  <si>
    <t>2024年安徽省政府专项债券（十七期）</t>
  </si>
  <si>
    <t>项目2024年年底整体竣工，故截至2024年底暂无收益列示。</t>
  </si>
  <si>
    <t>2024年安徽省政府专项债券（十期）</t>
  </si>
  <si>
    <t>2024年安徽省政府专项债券（十五期）</t>
  </si>
  <si>
    <t>2024年安徽省政府专项债券（四期）</t>
  </si>
  <si>
    <t>债券申报发行160000万元，实际发行154000万元。</t>
  </si>
  <si>
    <t>2024年安徽省政府专项债券（四十二期）</t>
  </si>
  <si>
    <t>2024年安徽省政府专项债券（四十九期）</t>
  </si>
  <si>
    <t>2024年安徽省政府专项债券（四十期）</t>
  </si>
  <si>
    <t>2024年安徽省政府专项债券（四十三期）</t>
  </si>
  <si>
    <t>2024年安徽省政府专项债券（四十四期）</t>
  </si>
  <si>
    <t>2024年安徽省政府专项债券（四十一期）</t>
  </si>
  <si>
    <t>2024年安徽省政府专项债券（五十期）</t>
  </si>
  <si>
    <t>2024年安徽省政府专项债券（五十三期）</t>
  </si>
  <si>
    <t>2024年安徽省政府专项债券（五十一期）</t>
  </si>
  <si>
    <t>2024-2025年发行的合肥市新增政府债券项目表</t>
  </si>
  <si>
    <r>
      <rPr>
        <sz val="11"/>
        <rFont val="宋体"/>
        <charset val="134"/>
      </rPr>
      <t>时间：截至</t>
    </r>
    <r>
      <rPr>
        <sz val="11"/>
        <rFont val="Calibri"/>
        <charset val="134"/>
      </rPr>
      <t>2025</t>
    </r>
    <r>
      <rPr>
        <sz val="11"/>
        <rFont val="宋体"/>
        <charset val="134"/>
      </rPr>
      <t>年底</t>
    </r>
  </si>
  <si>
    <t>单位：万元</t>
  </si>
  <si>
    <t>序号</t>
  </si>
  <si>
    <t>级次</t>
  </si>
  <si>
    <t>主管部门（单位）名称</t>
  </si>
  <si>
    <t>项目单位</t>
  </si>
  <si>
    <t>项目名称</t>
  </si>
  <si>
    <t>债券编码</t>
  </si>
  <si>
    <t>债券类型</t>
  </si>
  <si>
    <t>发行金额</t>
  </si>
  <si>
    <t>发行日期</t>
  </si>
  <si>
    <t>票面利率(%）</t>
  </si>
  <si>
    <t>债券期限</t>
  </si>
  <si>
    <t>债券项目资产类型</t>
  </si>
  <si>
    <t>项目建设进度及运营情况</t>
  </si>
  <si>
    <t>2025年形成的专项收入</t>
  </si>
  <si>
    <t>项目对应形成的资产</t>
  </si>
  <si>
    <t>备注</t>
  </si>
  <si>
    <t>340100 合肥市本级</t>
  </si>
  <si>
    <t>合肥市发展和改革委员会</t>
  </si>
  <si>
    <t>合肥市建设投资控股（集团）有限公司</t>
  </si>
  <si>
    <t>合肥经新桥机场至六安城际铁路新桥机场站先行工程</t>
  </si>
  <si>
    <t>198487</t>
  </si>
  <si>
    <t>其他项目收益专项债券</t>
  </si>
  <si>
    <t>2024-05-28</t>
  </si>
  <si>
    <t>2.66</t>
  </si>
  <si>
    <t>30年</t>
  </si>
  <si>
    <t>交通基础设施</t>
  </si>
  <si>
    <t>工程于2022年10月开工，截至2025年12月底，项目累计完成产值11.1822亿元。项目仍在建设期尚未运营，暂无收益，亦未形成专项收入。</t>
  </si>
  <si>
    <t>债券资金用于股权出资。</t>
  </si>
  <si>
    <t>2405657</t>
  </si>
  <si>
    <t>2024-08-08</t>
  </si>
  <si>
    <t>2.4</t>
  </si>
  <si>
    <t>2025年安徽省政府专项债券（三十四期）</t>
  </si>
  <si>
    <t>2505426</t>
  </si>
  <si>
    <t>2025-05-16</t>
  </si>
  <si>
    <t>2.13</t>
  </si>
  <si>
    <t>合肥市重点铁路沿线建设项目（一期）</t>
  </si>
  <si>
    <t>1.新合肥西站工程：于2021年10月开工，截至2025年12月底，项目累计完成投资40.96亿元。
2.合肥至新沂铁路工程：于2021年12月开工，截至2025年12月底，项目累计完成投资250亿元。
3.铜陵江北港铁路专用线工程：于2022年9月开工，截至2025年12月底，项目累计完成投资34.43亿元。
 4.上述项目仍在建设期尚未运营，暂无收益，亦未形成专项收入。</t>
  </si>
  <si>
    <t>沪渝蓉高速铁路合肥至武汉段（安徽段）（合肥市本级）</t>
  </si>
  <si>
    <t>工程于2024年1月开工，截至2025年12月底，项目累计完成产值115亿元。项目仍在建设期尚未运营，暂无收益，亦未形成专项收入。</t>
  </si>
  <si>
    <t>2025年安徽省政府专项债券（四十六期）</t>
  </si>
  <si>
    <t>234890</t>
  </si>
  <si>
    <t>2025-06-23</t>
  </si>
  <si>
    <t>2.02</t>
  </si>
  <si>
    <t>2025年安徽省政府专项债券（七十期）</t>
  </si>
  <si>
    <t>2505908</t>
  </si>
  <si>
    <t>2025-08-26</t>
  </si>
  <si>
    <t>2.31</t>
  </si>
  <si>
    <t>新建沪渝蓉沿江高铁上海至南京至合肥段（安徽段）（合肥市本级）</t>
  </si>
  <si>
    <t>198486</t>
  </si>
  <si>
    <t>2.62</t>
  </si>
  <si>
    <t>20年</t>
  </si>
  <si>
    <t>工程于2022年10月开工，截至2025年12月底，项目累计完成产值138亿元。项目仍在建设期尚未运营，暂无收益，亦未形成专项收入。</t>
  </si>
  <si>
    <t>2405656</t>
  </si>
  <si>
    <t>2.34</t>
  </si>
  <si>
    <t>2025年安徽省政府专项债券（三十三期）</t>
  </si>
  <si>
    <t>2505425</t>
  </si>
  <si>
    <t>2025年安徽省政府专项债券（四十五期）</t>
  </si>
  <si>
    <t>234889</t>
  </si>
  <si>
    <t>2025年安徽省政府专项债券（六十九期）</t>
  </si>
  <si>
    <t>2505907</t>
  </si>
  <si>
    <t>2.32</t>
  </si>
  <si>
    <t>合肥市人民政府国有资产监督管理委员会</t>
  </si>
  <si>
    <t>12吋晶圆制造项目</t>
  </si>
  <si>
    <t>固定资产</t>
  </si>
  <si>
    <t>项目于2023年6月开工，项目规划建设月产能为5万片的12吋晶圆制造生产线，项目围绕车用芯片终端市场打造特色工艺技术产品线，截至2025年12月底已实现月产能约4万片，尚未满产，仍在逐步添置设备，提升产能。</t>
  </si>
  <si>
    <t>债券资金用于股权出资，项目仍处于建设期，暂无分红收益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</si>
</sst>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[$-409]yyyy\-mm\-dd;@"/>
    <numFmt numFmtId="178" formatCode="0_ "/>
    <numFmt numFmtId="179" formatCode="0.00_ "/>
    <numFmt numFmtId="180" formatCode="#,##0_);[Red]\(#,##0\)"/>
    <numFmt numFmtId="181" formatCode="0.00_);\(0.00\)"/>
  </numFmts>
  <fonts count="39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name val="宋体"/>
      <charset val="134"/>
      <scheme val="minor"/>
    </font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7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35" fillId="0" borderId="0">
      <protection locked="0"/>
    </xf>
    <xf numFmtId="0" fontId="36" fillId="0" borderId="0">
      <protection locked="0"/>
    </xf>
    <xf numFmtId="0" fontId="13" fillId="0" borderId="0">
      <protection locked="0"/>
    </xf>
    <xf numFmtId="0" fontId="13" fillId="0" borderId="0">
      <protection locked="0"/>
    </xf>
  </cellStyleXfs>
  <cellXfs count="1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Fill="1" applyAlignment="1">
      <alignment vertical="center" wrapText="1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80" fontId="5" fillId="3" borderId="1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vertical="center"/>
    </xf>
    <xf numFmtId="179" fontId="12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vertical="center" wrapText="1"/>
    </xf>
    <xf numFmtId="0" fontId="12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2" fillId="0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vertical="center" wrapText="1"/>
    </xf>
    <xf numFmtId="0" fontId="12" fillId="0" borderId="5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178" fontId="5" fillId="3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179" fontId="12" fillId="0" borderId="2" xfId="0" applyNumberFormat="1" applyFont="1" applyFill="1" applyBorder="1" applyAlignment="1">
      <alignment horizontal="center" vertical="center" wrapText="1"/>
    </xf>
    <xf numFmtId="180" fontId="5" fillId="3" borderId="2" xfId="0" applyNumberFormat="1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vertical="center"/>
    </xf>
    <xf numFmtId="178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/>
    </xf>
    <xf numFmtId="0" fontId="14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1" xfId="0" applyFont="1" applyFill="1" applyBorder="1">
      <alignment vertical="center"/>
    </xf>
    <xf numFmtId="181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9" fontId="12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80" fontId="5" fillId="3" borderId="5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530安徽省财政厅关于下达2019年第二批地方政府新增债务限额的预通知 2" xfId="51"/>
    <cellStyle name="常规 23" xfId="52"/>
    <cellStyle name="常规 10" xfId="53"/>
    <cellStyle name="常规 19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2"/>
  <sheetViews>
    <sheetView zoomScale="80" zoomScaleNormal="80" workbookViewId="0">
      <pane xSplit="1" topLeftCell="B1" activePane="topRight" state="frozen"/>
      <selection/>
      <selection pane="topRight" activeCell="D13" sqref="D13"/>
    </sheetView>
  </sheetViews>
  <sheetFormatPr defaultColWidth="9" defaultRowHeight="13.5"/>
  <cols>
    <col min="1" max="1" width="38.275" style="38" customWidth="1"/>
    <col min="2" max="2" width="11" style="12" customWidth="1"/>
    <col min="3" max="3" width="38.275" style="38" customWidth="1"/>
    <col min="4" max="4" width="21.7166666666667" style="12" customWidth="1"/>
    <col min="5" max="5" width="21.7166666666667" style="40" customWidth="1"/>
    <col min="6" max="6" width="13.5916666666667" style="12" customWidth="1"/>
    <col min="7" max="7" width="21.7166666666667" style="40" customWidth="1"/>
    <col min="8" max="8" width="10.5" style="12" customWidth="1"/>
    <col min="9" max="9" width="21.7166666666667" style="40" customWidth="1"/>
    <col min="10" max="10" width="10.6333333333333" style="12" customWidth="1"/>
    <col min="11" max="11" width="21.7166666666667" style="40" customWidth="1"/>
    <col min="12" max="12" width="17.0333333333333" customWidth="1"/>
  </cols>
  <sheetData>
    <row r="1" s="37" customFormat="1" ht="80.25" customHeight="1" spans="1:12">
      <c r="A1" s="41" t="s">
        <v>0</v>
      </c>
      <c r="B1" s="42" t="s">
        <v>1</v>
      </c>
      <c r="C1" s="41"/>
      <c r="E1" s="42" t="s">
        <v>2</v>
      </c>
      <c r="G1" s="42" t="s">
        <v>3</v>
      </c>
      <c r="I1" s="42" t="s">
        <v>2</v>
      </c>
      <c r="K1" s="44" t="s">
        <v>4</v>
      </c>
    </row>
    <row r="2" s="37" customFormat="1" ht="33" customHeight="1" spans="1:12">
      <c r="A2" s="45" t="s">
        <v>5</v>
      </c>
      <c r="B2" s="46">
        <v>47331.65</v>
      </c>
      <c r="C2" s="45">
        <f>SUM(B2:$B$292)-SUM(C3:C292)</f>
        <v>2888202.74000001</v>
      </c>
      <c r="D2" s="46">
        <v>13300</v>
      </c>
      <c r="E2" s="49">
        <f>SUM(D2:$D$292)-SUM(E3:E292)</f>
        <v>908800</v>
      </c>
      <c r="F2" s="48">
        <v>39381.07</v>
      </c>
      <c r="G2" s="49">
        <f>SUM(F2:$F$292)-SUM(G3:G292)</f>
        <v>1785729.82785226</v>
      </c>
      <c r="H2" s="46">
        <v>13000</v>
      </c>
      <c r="I2" s="49">
        <f>SUM(H2:$H$292)-SUM(I3:I292)</f>
        <v>822500</v>
      </c>
      <c r="J2" s="46">
        <f>13.95-69.53</f>
        <v>-55.58</v>
      </c>
      <c r="K2" s="49">
        <f>SUM(J2:$J$292)-SUM(K3:K292)</f>
        <v>-12260.9014</v>
      </c>
    </row>
    <row r="3" s="37" customFormat="1" ht="33" customHeight="1" spans="1:12">
      <c r="A3" s="50"/>
      <c r="B3" s="46">
        <v>52568.27</v>
      </c>
      <c r="C3" s="50"/>
      <c r="D3" s="46">
        <v>21000</v>
      </c>
      <c r="E3" s="51"/>
      <c r="F3" s="48">
        <v>41244.3</v>
      </c>
      <c r="G3" s="51"/>
      <c r="H3" s="52">
        <v>21000</v>
      </c>
      <c r="I3" s="51"/>
      <c r="J3" s="53">
        <f>260.16-442.125</f>
        <v>-181.965</v>
      </c>
      <c r="K3" s="51"/>
    </row>
    <row r="4" s="37" customFormat="1" ht="33" customHeight="1" spans="1:12">
      <c r="A4" s="50"/>
      <c r="B4" s="46">
        <v>40277.12</v>
      </c>
      <c r="C4" s="50"/>
      <c r="D4" s="46">
        <v>10500</v>
      </c>
      <c r="E4" s="51"/>
      <c r="F4" s="48">
        <v>21803.39</v>
      </c>
      <c r="G4" s="51"/>
      <c r="H4" s="46">
        <v>10500</v>
      </c>
      <c r="I4" s="51"/>
      <c r="J4" s="53">
        <f>49.3636-85.75</f>
        <v>-36.3864</v>
      </c>
      <c r="K4" s="51"/>
      <c r="L4" s="54"/>
    </row>
    <row r="5" s="37" customFormat="1" ht="33" customHeight="1" spans="1:12">
      <c r="A5" s="50"/>
      <c r="B5" s="46">
        <v>31553.33</v>
      </c>
      <c r="C5" s="50"/>
      <c r="D5" s="46">
        <v>13500</v>
      </c>
      <c r="E5" s="51"/>
      <c r="F5" s="48">
        <v>14201.69</v>
      </c>
      <c r="G5" s="51"/>
      <c r="H5" s="52">
        <v>13500</v>
      </c>
      <c r="I5" s="51"/>
      <c r="J5" s="46">
        <v>0</v>
      </c>
      <c r="K5" s="51"/>
    </row>
    <row r="6" s="37" customFormat="1" ht="33" customHeight="1" spans="1:12">
      <c r="A6" s="50"/>
      <c r="B6" s="55">
        <v>2703751.89</v>
      </c>
      <c r="C6" s="50"/>
      <c r="D6" s="55">
        <v>840500</v>
      </c>
      <c r="E6" s="51"/>
      <c r="F6" s="55">
        <v>1658522.35785225</v>
      </c>
      <c r="G6" s="51"/>
      <c r="H6" s="55">
        <v>757950</v>
      </c>
      <c r="I6" s="51"/>
      <c r="J6" s="55">
        <v>-13974.21</v>
      </c>
      <c r="K6" s="51"/>
      <c r="L6" s="56"/>
    </row>
    <row r="7" s="37" customFormat="1" ht="33" customHeight="1" spans="1:12">
      <c r="A7" s="57"/>
      <c r="B7" s="52">
        <v>12720.48</v>
      </c>
      <c r="C7" s="57"/>
      <c r="D7" s="52">
        <v>10000</v>
      </c>
      <c r="E7" s="58"/>
      <c r="F7" s="52">
        <v>10577.02</v>
      </c>
      <c r="G7" s="58"/>
      <c r="H7" s="52">
        <v>6550</v>
      </c>
      <c r="I7" s="58"/>
      <c r="J7" s="52">
        <v>1987.24</v>
      </c>
      <c r="K7" s="58"/>
    </row>
    <row r="8" s="37" customFormat="1" ht="33" customHeight="1" spans="1:12">
      <c r="A8" s="59" t="s">
        <v>6</v>
      </c>
      <c r="B8" s="60">
        <v>308017</v>
      </c>
      <c r="C8" s="59">
        <f>SUM(B8:$B$292)-SUM(C9:C298)</f>
        <v>308016.999999985</v>
      </c>
      <c r="D8" s="60">
        <v>246000</v>
      </c>
      <c r="E8" s="60">
        <f>SUM(D8:$D$292)-SUM(E9:E298)</f>
        <v>246000</v>
      </c>
      <c r="F8" s="60">
        <v>137877</v>
      </c>
      <c r="G8" s="60">
        <f>SUM(F8:$F$292)-SUM(G9:G298)</f>
        <v>137877</v>
      </c>
      <c r="H8" s="60">
        <v>103000</v>
      </c>
      <c r="I8" s="60">
        <f>SUM(H8:$H$292)-SUM(I9:I298)</f>
        <v>103000</v>
      </c>
      <c r="J8" s="60">
        <v>0</v>
      </c>
      <c r="K8" s="60">
        <f>SUM(J8:$J$292)-SUM(K9:K298)</f>
        <v>0</v>
      </c>
    </row>
    <row r="9" s="37" customFormat="1" ht="33" customHeight="1" spans="1:12">
      <c r="A9" s="45" t="s">
        <v>7</v>
      </c>
      <c r="B9" s="46">
        <v>38745</v>
      </c>
      <c r="C9" s="45">
        <f>SUM(B9:$B$292)-SUM(C10:C299)</f>
        <v>2625113.68000002</v>
      </c>
      <c r="D9" s="46">
        <v>29000</v>
      </c>
      <c r="E9" s="49">
        <f>SUM(D9:$D$292)-SUM(E10:E299)</f>
        <v>395240</v>
      </c>
      <c r="F9" s="46">
        <v>24000</v>
      </c>
      <c r="G9" s="49">
        <f>SUM(F9:$F$292)-SUM(G10:G299)</f>
        <v>1238257.39</v>
      </c>
      <c r="H9" s="46">
        <v>29000</v>
      </c>
      <c r="I9" s="49">
        <f>SUM(H9:$H$292)-SUM(I10:I299)</f>
        <v>318500</v>
      </c>
      <c r="J9" s="46">
        <v>0</v>
      </c>
      <c r="K9" s="49">
        <f>SUM(J9:$J$292)-SUM(K10:K299)</f>
        <v>0</v>
      </c>
    </row>
    <row r="10" s="37" customFormat="1" ht="33" customHeight="1" spans="1:12">
      <c r="A10" s="50"/>
      <c r="B10" s="46">
        <v>2309500</v>
      </c>
      <c r="C10" s="50"/>
      <c r="D10" s="46">
        <v>182240</v>
      </c>
      <c r="E10" s="51"/>
      <c r="F10" s="46">
        <v>950000</v>
      </c>
      <c r="G10" s="51"/>
      <c r="H10" s="46">
        <v>116100</v>
      </c>
      <c r="I10" s="51"/>
      <c r="J10" s="46">
        <v>0</v>
      </c>
      <c r="K10" s="51"/>
    </row>
    <row r="11" s="37" customFormat="1" ht="33" customHeight="1" spans="1:12">
      <c r="A11" s="50"/>
      <c r="B11" s="55">
        <v>13808.74</v>
      </c>
      <c r="C11" s="50"/>
      <c r="D11" s="55">
        <v>8000</v>
      </c>
      <c r="E11" s="51"/>
      <c r="F11" s="62">
        <v>8105.39</v>
      </c>
      <c r="G11" s="51"/>
      <c r="H11" s="55">
        <v>5900</v>
      </c>
      <c r="I11" s="51"/>
      <c r="J11" s="55">
        <v>0</v>
      </c>
      <c r="K11" s="51"/>
    </row>
    <row r="12" s="37" customFormat="1" ht="33" customHeight="1" spans="1:12">
      <c r="A12" s="50"/>
      <c r="B12" s="46">
        <v>240059.94</v>
      </c>
      <c r="C12" s="50"/>
      <c r="D12" s="46">
        <v>160000</v>
      </c>
      <c r="E12" s="51"/>
      <c r="F12" s="46">
        <v>240000</v>
      </c>
      <c r="G12" s="51"/>
      <c r="H12" s="46">
        <v>154000</v>
      </c>
      <c r="I12" s="51"/>
      <c r="J12" s="46">
        <v>0</v>
      </c>
      <c r="K12" s="51"/>
      <c r="L12" s="63"/>
    </row>
    <row r="13" s="37" customFormat="1" ht="33" customHeight="1" spans="1:12">
      <c r="A13" s="57"/>
      <c r="B13" s="64">
        <v>23000</v>
      </c>
      <c r="C13" s="57"/>
      <c r="D13" s="64">
        <v>16000</v>
      </c>
      <c r="E13" s="58"/>
      <c r="F13" s="64">
        <v>16152</v>
      </c>
      <c r="G13" s="58"/>
      <c r="H13" s="64">
        <v>13500</v>
      </c>
      <c r="I13" s="58"/>
      <c r="J13" s="52">
        <v>0</v>
      </c>
      <c r="K13" s="58"/>
    </row>
    <row r="14" s="37" customFormat="1" ht="33" customHeight="1" spans="1:12">
      <c r="A14" s="59" t="s">
        <v>8</v>
      </c>
      <c r="B14" s="46">
        <v>29893.09</v>
      </c>
      <c r="C14" s="59">
        <f>SUM(B14:$B$292)-SUM(C15:C304)</f>
        <v>29893.0899999887</v>
      </c>
      <c r="D14" s="46">
        <v>14000</v>
      </c>
      <c r="E14" s="66">
        <f>SUM(D14:$D$292)-SUM(E15:E304)</f>
        <v>14000</v>
      </c>
      <c r="F14" s="46">
        <v>21409.65</v>
      </c>
      <c r="G14" s="66">
        <f>SUM(F14:$F$292)-SUM(G15:G304)</f>
        <v>21409.6499999985</v>
      </c>
      <c r="H14" s="46">
        <v>14000</v>
      </c>
      <c r="I14" s="66">
        <f>SUM(H14:$H$292)-SUM(I15:I304)</f>
        <v>14000</v>
      </c>
      <c r="J14" s="46">
        <v>0</v>
      </c>
      <c r="K14" s="66">
        <f>SUM(J14:$J$292)-SUM(K15:K304)</f>
        <v>0</v>
      </c>
    </row>
    <row r="15" s="37" customFormat="1" ht="33" customHeight="1" spans="1:12">
      <c r="A15" s="45" t="s">
        <v>9</v>
      </c>
      <c r="B15" s="52">
        <v>3670781</v>
      </c>
      <c r="C15" s="45">
        <f>SUM(B15:$B$292)-SUM(C16:C305)</f>
        <v>13232307.75</v>
      </c>
      <c r="D15" s="52">
        <v>500608</v>
      </c>
      <c r="E15" s="67">
        <f>SUM(D15:$D$292)-SUM(E16:E305)</f>
        <v>3320808</v>
      </c>
      <c r="F15" s="52">
        <v>2692700</v>
      </c>
      <c r="G15" s="67">
        <f>SUM(F15:$F$292)-SUM(G16:G305)</f>
        <v>7827254.71653426</v>
      </c>
      <c r="H15" s="52">
        <v>397800</v>
      </c>
      <c r="I15" s="67">
        <f>SUM(H15:$H$292)-SUM(I16:I305)</f>
        <v>2827900</v>
      </c>
      <c r="J15" s="52">
        <v>0</v>
      </c>
      <c r="K15" s="67">
        <f>SUM(J15:$J$292)-SUM(K16:K305)</f>
        <v>0</v>
      </c>
    </row>
    <row r="16" s="37" customFormat="1" ht="33" customHeight="1" spans="1:12">
      <c r="A16" s="50"/>
      <c r="B16" s="55">
        <v>3114873.04</v>
      </c>
      <c r="C16" s="50"/>
      <c r="D16" s="55">
        <v>910000</v>
      </c>
      <c r="E16" s="68"/>
      <c r="F16" s="55">
        <v>1676811.78854248</v>
      </c>
      <c r="G16" s="68"/>
      <c r="H16" s="55">
        <v>787300</v>
      </c>
      <c r="I16" s="68"/>
      <c r="J16" s="55">
        <v>0</v>
      </c>
      <c r="K16" s="68"/>
    </row>
    <row r="17" s="37" customFormat="1" ht="33" customHeight="1" spans="1:11">
      <c r="A17" s="50"/>
      <c r="B17" s="55">
        <v>4537484.76</v>
      </c>
      <c r="C17" s="50"/>
      <c r="D17" s="55">
        <v>1339200</v>
      </c>
      <c r="E17" s="68"/>
      <c r="F17" s="55">
        <v>2584031.60067576</v>
      </c>
      <c r="G17" s="68"/>
      <c r="H17" s="55">
        <v>1283700</v>
      </c>
      <c r="I17" s="68"/>
      <c r="J17" s="55">
        <v>0</v>
      </c>
      <c r="K17" s="68"/>
    </row>
    <row r="18" s="37" customFormat="1" ht="33" customHeight="1" spans="1:11">
      <c r="A18" s="57"/>
      <c r="B18" s="55">
        <v>1909168.95</v>
      </c>
      <c r="C18" s="57"/>
      <c r="D18" s="55">
        <v>571000</v>
      </c>
      <c r="E18" s="69"/>
      <c r="F18" s="70">
        <v>873711.32731602</v>
      </c>
      <c r="G18" s="69"/>
      <c r="H18" s="55">
        <v>359100</v>
      </c>
      <c r="I18" s="69"/>
      <c r="J18" s="55">
        <v>0</v>
      </c>
      <c r="K18" s="69"/>
    </row>
    <row r="19" s="37" customFormat="1" ht="33" customHeight="1" spans="1:11">
      <c r="A19" s="45" t="s">
        <v>10</v>
      </c>
      <c r="B19" s="46">
        <v>58095.47</v>
      </c>
      <c r="C19" s="45">
        <f>SUM(B19:$B$292)-SUM(C20:C309)</f>
        <v>85692.4699999988</v>
      </c>
      <c r="D19" s="46">
        <v>32000</v>
      </c>
      <c r="E19" s="49">
        <f>SUM(D19:$D$292)-SUM(E20:E309)</f>
        <v>47000</v>
      </c>
      <c r="F19" s="48">
        <v>16009.96</v>
      </c>
      <c r="G19" s="49">
        <f>SUM(F19:$F$292)-SUM(G20:G309)</f>
        <v>43606.9600000009</v>
      </c>
      <c r="H19" s="52">
        <v>15500</v>
      </c>
      <c r="I19" s="49">
        <f>SUM(H19:$H$292)-SUM(I20:I309)</f>
        <v>30500</v>
      </c>
      <c r="J19" s="46">
        <v>0</v>
      </c>
      <c r="K19" s="49">
        <f>SUM(J19:$J$292)-SUM(K20:K309)</f>
        <v>2399.99999999998</v>
      </c>
    </row>
    <row r="20" s="37" customFormat="1" ht="33" customHeight="1" spans="1:11">
      <c r="A20" s="57"/>
      <c r="B20" s="71">
        <v>27597</v>
      </c>
      <c r="C20" s="57"/>
      <c r="D20" s="71">
        <v>15000</v>
      </c>
      <c r="E20" s="58"/>
      <c r="F20" s="71">
        <v>27597</v>
      </c>
      <c r="G20" s="58"/>
      <c r="H20" s="71">
        <v>15000</v>
      </c>
      <c r="I20" s="58"/>
      <c r="J20" s="71">
        <v>2400</v>
      </c>
      <c r="K20" s="58"/>
    </row>
    <row r="21" s="37" customFormat="1" ht="33" customHeight="1" spans="1:11">
      <c r="A21" s="59" t="s">
        <v>11</v>
      </c>
      <c r="B21" s="55">
        <v>4537484.76</v>
      </c>
      <c r="C21" s="59">
        <f>SUM(B21:$B$292)-SUM(C22:C311)</f>
        <v>4537484.75999996</v>
      </c>
      <c r="D21" s="55">
        <v>1339200</v>
      </c>
      <c r="E21" s="73">
        <f>SUM(D21:$D$292)-SUM(E22:E311)</f>
        <v>1339200</v>
      </c>
      <c r="F21" s="55">
        <v>2584031.60067576</v>
      </c>
      <c r="G21" s="73">
        <f>SUM(F21:$F$292)-SUM(G22:G311)</f>
        <v>2584031.60067576</v>
      </c>
      <c r="H21" s="55">
        <v>1283700</v>
      </c>
      <c r="I21" s="73">
        <f>SUM(H21:$H$292)-SUM(I22:I311)</f>
        <v>1283700</v>
      </c>
      <c r="J21" s="55">
        <v>0</v>
      </c>
      <c r="K21" s="73">
        <f>SUM(J21:$J$292)-SUM(K22:K311)</f>
        <v>0</v>
      </c>
    </row>
    <row r="22" s="37" customFormat="1" ht="33" customHeight="1" spans="1:11">
      <c r="A22" s="45" t="s">
        <v>12</v>
      </c>
      <c r="B22" s="46">
        <v>217677.21</v>
      </c>
      <c r="C22" s="45">
        <f>SUM(B22:$B$292)-SUM(C23:C312)</f>
        <v>677894.209999993</v>
      </c>
      <c r="D22" s="46">
        <v>170000</v>
      </c>
      <c r="E22" s="49">
        <f>SUM(D22:$D$292)-SUM(E23:E312)</f>
        <v>403000</v>
      </c>
      <c r="F22" s="46">
        <v>12000</v>
      </c>
      <c r="G22" s="49">
        <f>SUM(F22:$F$292)-SUM(G23:G312)</f>
        <v>87719.0100000054</v>
      </c>
      <c r="H22" s="46">
        <v>12000</v>
      </c>
      <c r="I22" s="49">
        <f>SUM(H22:$H$292)-SUM(I23:I312)</f>
        <v>74935.0100000016</v>
      </c>
      <c r="J22" s="52">
        <v>-6129.86</v>
      </c>
      <c r="K22" s="49">
        <f>SUM(J22:$J$292)-SUM(K23:K312)</f>
        <v>-6129.85999999999</v>
      </c>
    </row>
    <row r="23" s="37" customFormat="1" ht="33" customHeight="1" spans="1:11">
      <c r="A23" s="50"/>
      <c r="B23" s="46">
        <v>33193</v>
      </c>
      <c r="C23" s="50"/>
      <c r="D23" s="46">
        <v>23000</v>
      </c>
      <c r="E23" s="51"/>
      <c r="F23" s="46">
        <v>17935.01</v>
      </c>
      <c r="G23" s="51"/>
      <c r="H23" s="46">
        <v>7935.01</v>
      </c>
      <c r="I23" s="51"/>
      <c r="J23" s="46">
        <v>0</v>
      </c>
      <c r="K23" s="51"/>
    </row>
    <row r="24" s="37" customFormat="1" ht="33" customHeight="1" spans="1:11">
      <c r="A24" s="57"/>
      <c r="B24" s="64">
        <v>427024</v>
      </c>
      <c r="C24" s="57"/>
      <c r="D24" s="64">
        <v>210000</v>
      </c>
      <c r="E24" s="58"/>
      <c r="F24" s="64">
        <v>57784</v>
      </c>
      <c r="G24" s="58"/>
      <c r="H24" s="64">
        <v>55000</v>
      </c>
      <c r="I24" s="58"/>
      <c r="J24" s="52">
        <v>0</v>
      </c>
      <c r="K24" s="58"/>
    </row>
    <row r="25" s="37" customFormat="1" ht="33" customHeight="1" spans="1:11">
      <c r="A25" s="59" t="s">
        <v>13</v>
      </c>
      <c r="B25" s="64">
        <v>121000</v>
      </c>
      <c r="C25" s="59">
        <f>SUM(B25:$B$292)-SUM(C26:C315)</f>
        <v>121000</v>
      </c>
      <c r="D25" s="64">
        <v>70000</v>
      </c>
      <c r="E25" s="64">
        <f>SUM(D25:$D$292)-SUM(E26:E315)</f>
        <v>70000</v>
      </c>
      <c r="F25" s="64">
        <v>47118</v>
      </c>
      <c r="G25" s="64">
        <f>SUM(F25:$F$292)-SUM(G26:G315)</f>
        <v>47118</v>
      </c>
      <c r="H25" s="64">
        <v>40000</v>
      </c>
      <c r="I25" s="64">
        <f>SUM(H25:$H$292)-SUM(I26:I315)</f>
        <v>40000</v>
      </c>
      <c r="J25" s="52">
        <v>0</v>
      </c>
      <c r="K25" s="64">
        <f>SUM(J25:$J$292)-SUM(K26:K315)</f>
        <v>0</v>
      </c>
    </row>
    <row r="26" s="37" customFormat="1" ht="33" customHeight="1" spans="1:11">
      <c r="A26" s="45" t="s">
        <v>14</v>
      </c>
      <c r="B26" s="55">
        <v>4537484.76</v>
      </c>
      <c r="C26" s="45">
        <f>SUM(B26:$B$292)-SUM(C27:C316)</f>
        <v>6446653.71000001</v>
      </c>
      <c r="D26" s="55">
        <v>1339200</v>
      </c>
      <c r="E26" s="76">
        <f>SUM(D26:$D$292)-SUM(E27:E316)</f>
        <v>1910200</v>
      </c>
      <c r="F26" s="55">
        <v>2584031.60067576</v>
      </c>
      <c r="G26" s="76">
        <f>SUM(F26:$F$292)-SUM(G27:G316)</f>
        <v>3457742.92799176</v>
      </c>
      <c r="H26" s="55">
        <v>1283700</v>
      </c>
      <c r="I26" s="76">
        <f>SUM(H26:$H$292)-SUM(I27:I316)</f>
        <v>1642800</v>
      </c>
      <c r="J26" s="55">
        <v>0</v>
      </c>
      <c r="K26" s="76">
        <f>SUM(J26:$J$292)-SUM(K27:K316)</f>
        <v>0</v>
      </c>
    </row>
    <row r="27" s="37" customFormat="1" ht="33" customHeight="1" spans="1:11">
      <c r="A27" s="57"/>
      <c r="B27" s="55">
        <v>1909168.95</v>
      </c>
      <c r="C27" s="57"/>
      <c r="D27" s="55">
        <v>571000</v>
      </c>
      <c r="E27" s="77"/>
      <c r="F27" s="70">
        <v>873711.32731602</v>
      </c>
      <c r="G27" s="77"/>
      <c r="H27" s="55">
        <v>359100</v>
      </c>
      <c r="I27" s="77"/>
      <c r="J27" s="55">
        <v>0</v>
      </c>
      <c r="K27" s="77"/>
    </row>
    <row r="28" s="37" customFormat="1" ht="33" customHeight="1" spans="1:11">
      <c r="A28" s="59" t="s">
        <v>15</v>
      </c>
      <c r="B28" s="60">
        <v>579404</v>
      </c>
      <c r="C28" s="59">
        <f>SUM(B28:$B$292)-SUM(C29:C318)</f>
        <v>579404</v>
      </c>
      <c r="D28" s="60">
        <v>382400</v>
      </c>
      <c r="E28" s="60">
        <f>SUM(D28:$D$292)-SUM(E29:E318)</f>
        <v>382400</v>
      </c>
      <c r="F28" s="60">
        <v>445520.92</v>
      </c>
      <c r="G28" s="60">
        <f>SUM(F28:$F$292)-SUM(G29:G318)</f>
        <v>445520.920000002</v>
      </c>
      <c r="H28" s="60">
        <v>382400</v>
      </c>
      <c r="I28" s="60">
        <f>SUM(H28:$H$292)-SUM(I29:I318)</f>
        <v>382400</v>
      </c>
      <c r="J28" s="60">
        <v>9164.05</v>
      </c>
      <c r="K28" s="60">
        <f>SUM(J28:$J$292)-SUM(K29:K318)</f>
        <v>9164.05</v>
      </c>
    </row>
    <row r="29" s="37" customFormat="1" ht="33" customHeight="1" spans="1:11">
      <c r="A29" s="45" t="s">
        <v>16</v>
      </c>
      <c r="B29" s="46">
        <v>43527</v>
      </c>
      <c r="C29" s="45">
        <f>SUM(B29:$B$292)-SUM(C30:C319)</f>
        <v>1528373.71000001</v>
      </c>
      <c r="D29" s="46">
        <v>34800</v>
      </c>
      <c r="E29" s="49">
        <f>SUM(D29:$D$292)-SUM(E30:E319)</f>
        <v>880200</v>
      </c>
      <c r="F29" s="46">
        <v>29800</v>
      </c>
      <c r="G29" s="49">
        <f>SUM(F29:$F$292)-SUM(G30:G319)</f>
        <v>675387.589999989</v>
      </c>
      <c r="H29" s="46">
        <v>34800</v>
      </c>
      <c r="I29" s="49">
        <f>SUM(H29:$H$292)-SUM(I30:I319)</f>
        <v>472113.91</v>
      </c>
      <c r="J29" s="46">
        <v>34</v>
      </c>
      <c r="K29" s="49">
        <f>SUM(J29:$J$292)-SUM(K30:K319)</f>
        <v>-5466.86000000001</v>
      </c>
    </row>
    <row r="30" s="37" customFormat="1" ht="33" customHeight="1" spans="1:11">
      <c r="A30" s="50"/>
      <c r="B30" s="46">
        <v>217677.21</v>
      </c>
      <c r="C30" s="50"/>
      <c r="D30" s="46">
        <v>170000</v>
      </c>
      <c r="E30" s="51"/>
      <c r="F30" s="46">
        <v>3000</v>
      </c>
      <c r="G30" s="51"/>
      <c r="H30" s="46">
        <v>3000</v>
      </c>
      <c r="I30" s="51"/>
      <c r="J30" s="52">
        <v>-6129.86</v>
      </c>
      <c r="K30" s="51"/>
    </row>
    <row r="31" s="37" customFormat="1" ht="33" customHeight="1" spans="1:11">
      <c r="A31" s="50"/>
      <c r="B31" s="46">
        <v>123379</v>
      </c>
      <c r="C31" s="50"/>
      <c r="D31" s="46">
        <v>98700</v>
      </c>
      <c r="E31" s="51"/>
      <c r="F31" s="46">
        <v>61105.75</v>
      </c>
      <c r="G31" s="51"/>
      <c r="H31" s="46">
        <v>44300</v>
      </c>
      <c r="I31" s="51"/>
      <c r="J31" s="46">
        <v>0</v>
      </c>
      <c r="K31" s="51"/>
    </row>
    <row r="32" s="37" customFormat="1" ht="33" customHeight="1" spans="1:11">
      <c r="A32" s="50"/>
      <c r="B32" s="52">
        <v>486959.5</v>
      </c>
      <c r="C32" s="50"/>
      <c r="D32" s="52">
        <v>230000</v>
      </c>
      <c r="E32" s="51"/>
      <c r="F32" s="52">
        <v>385430</v>
      </c>
      <c r="G32" s="51"/>
      <c r="H32" s="52">
        <v>230000</v>
      </c>
      <c r="I32" s="51"/>
      <c r="J32" s="52">
        <v>0</v>
      </c>
      <c r="K32" s="51"/>
    </row>
    <row r="33" s="37" customFormat="1" ht="33" customHeight="1" spans="1:12">
      <c r="A33" s="50"/>
      <c r="B33" s="55">
        <v>16250</v>
      </c>
      <c r="C33" s="50"/>
      <c r="D33" s="55">
        <v>12200</v>
      </c>
      <c r="E33" s="51"/>
      <c r="F33" s="55">
        <v>15250</v>
      </c>
      <c r="G33" s="51"/>
      <c r="H33" s="55">
        <v>12200</v>
      </c>
      <c r="I33" s="51"/>
      <c r="J33" s="55">
        <v>0</v>
      </c>
      <c r="K33" s="51"/>
    </row>
    <row r="34" s="37" customFormat="1" ht="33" customHeight="1" spans="1:12">
      <c r="A34" s="50"/>
      <c r="B34" s="55">
        <v>23750</v>
      </c>
      <c r="C34" s="50"/>
      <c r="D34" s="55">
        <v>19000</v>
      </c>
      <c r="E34" s="51"/>
      <c r="F34" s="55">
        <v>22300</v>
      </c>
      <c r="G34" s="51"/>
      <c r="H34" s="55">
        <v>17800</v>
      </c>
      <c r="I34" s="51"/>
      <c r="J34" s="55">
        <v>0</v>
      </c>
      <c r="K34" s="51"/>
    </row>
    <row r="35" s="37" customFormat="1" ht="33" customHeight="1" spans="1:12">
      <c r="A35" s="50"/>
      <c r="B35" s="46">
        <v>68807</v>
      </c>
      <c r="C35" s="50"/>
      <c r="D35" s="46">
        <v>35500</v>
      </c>
      <c r="E35" s="51"/>
      <c r="F35" s="46">
        <v>53599.84</v>
      </c>
      <c r="G35" s="51"/>
      <c r="H35" s="46">
        <v>35013.91</v>
      </c>
      <c r="I35" s="51"/>
      <c r="J35" s="46">
        <v>629</v>
      </c>
      <c r="K35" s="51"/>
      <c r="L35" s="63"/>
    </row>
    <row r="36" s="37" customFormat="1" ht="33" customHeight="1" spans="1:12">
      <c r="A36" s="50"/>
      <c r="B36" s="64">
        <v>121000</v>
      </c>
      <c r="C36" s="50"/>
      <c r="D36" s="64">
        <v>70000</v>
      </c>
      <c r="E36" s="51"/>
      <c r="F36" s="64">
        <v>47118</v>
      </c>
      <c r="G36" s="51"/>
      <c r="H36" s="64">
        <v>40000</v>
      </c>
      <c r="I36" s="51"/>
      <c r="J36" s="52">
        <v>0</v>
      </c>
      <c r="K36" s="51"/>
    </row>
    <row r="37" s="37" customFormat="1" ht="33" customHeight="1" spans="1:12">
      <c r="A37" s="57"/>
      <c r="B37" s="64">
        <v>427024</v>
      </c>
      <c r="C37" s="57"/>
      <c r="D37" s="64">
        <v>210000</v>
      </c>
      <c r="E37" s="58"/>
      <c r="F37" s="64">
        <v>57784</v>
      </c>
      <c r="G37" s="58"/>
      <c r="H37" s="64">
        <v>55000</v>
      </c>
      <c r="I37" s="58"/>
      <c r="J37" s="52">
        <v>0</v>
      </c>
      <c r="K37" s="58"/>
    </row>
    <row r="38" s="37" customFormat="1" ht="33" customHeight="1" spans="1:12">
      <c r="A38" s="45" t="s">
        <v>17</v>
      </c>
      <c r="B38" s="46">
        <v>38745</v>
      </c>
      <c r="C38" s="45">
        <f>SUM(B38:$B$292)-SUM(C39:C328)</f>
        <v>535670.890000001</v>
      </c>
      <c r="D38" s="46">
        <v>29000</v>
      </c>
      <c r="E38" s="49">
        <f>SUM(D38:$D$292)-SUM(E39:E328)</f>
        <v>329800</v>
      </c>
      <c r="F38" s="46">
        <v>24000</v>
      </c>
      <c r="G38" s="49">
        <f>SUM(F38:$F$292)-SUM(G39:G328)</f>
        <v>397820</v>
      </c>
      <c r="H38" s="46">
        <v>29000</v>
      </c>
      <c r="I38" s="49">
        <f>SUM(H38:$H$292)-SUM(I39:I328)</f>
        <v>293800</v>
      </c>
      <c r="J38" s="46">
        <v>0</v>
      </c>
      <c r="K38" s="49">
        <f>SUM(J38:$J$292)-SUM(K39:K328)</f>
        <v>0</v>
      </c>
    </row>
    <row r="39" s="37" customFormat="1" ht="33" customHeight="1" spans="1:12">
      <c r="A39" s="50"/>
      <c r="B39" s="78">
        <v>33096.32</v>
      </c>
      <c r="C39" s="50"/>
      <c r="D39" s="78">
        <v>18000</v>
      </c>
      <c r="E39" s="51"/>
      <c r="F39" s="78">
        <v>23200</v>
      </c>
      <c r="G39" s="51"/>
      <c r="H39" s="78">
        <v>18000</v>
      </c>
      <c r="I39" s="51"/>
      <c r="J39" s="78">
        <v>0</v>
      </c>
      <c r="K39" s="51"/>
    </row>
    <row r="40" s="37" customFormat="1" ht="33" customHeight="1" spans="1:12">
      <c r="A40" s="50"/>
      <c r="B40" s="79">
        <v>19859</v>
      </c>
      <c r="C40" s="50"/>
      <c r="D40" s="80">
        <v>9800</v>
      </c>
      <c r="E40" s="51"/>
      <c r="F40" s="80">
        <v>13560</v>
      </c>
      <c r="G40" s="51"/>
      <c r="H40" s="80">
        <v>9800</v>
      </c>
      <c r="I40" s="51"/>
      <c r="J40" s="79">
        <v>0</v>
      </c>
      <c r="K40" s="51"/>
    </row>
    <row r="41" s="37" customFormat="1" ht="33" customHeight="1" spans="1:12">
      <c r="A41" s="50"/>
      <c r="B41" s="79">
        <v>82910.63</v>
      </c>
      <c r="C41" s="50"/>
      <c r="D41" s="80">
        <v>43000</v>
      </c>
      <c r="E41" s="51"/>
      <c r="F41" s="80">
        <v>49942</v>
      </c>
      <c r="G41" s="51"/>
      <c r="H41" s="80">
        <v>43000</v>
      </c>
      <c r="I41" s="51"/>
      <c r="J41" s="79">
        <v>0</v>
      </c>
      <c r="K41" s="51"/>
    </row>
    <row r="42" s="37" customFormat="1" ht="33" customHeight="1" spans="1:12">
      <c r="A42" s="50"/>
      <c r="B42" s="46">
        <v>240059.94</v>
      </c>
      <c r="C42" s="50"/>
      <c r="D42" s="46">
        <v>160000</v>
      </c>
      <c r="E42" s="51"/>
      <c r="F42" s="46">
        <v>240000</v>
      </c>
      <c r="G42" s="51"/>
      <c r="H42" s="46">
        <v>154000</v>
      </c>
      <c r="I42" s="51"/>
      <c r="J42" s="46">
        <v>0</v>
      </c>
      <c r="K42" s="51"/>
    </row>
    <row r="43" s="37" customFormat="1" ht="33" customHeight="1" spans="1:12">
      <c r="A43" s="57"/>
      <c r="B43" s="64">
        <v>121000</v>
      </c>
      <c r="C43" s="57"/>
      <c r="D43" s="64">
        <v>70000</v>
      </c>
      <c r="E43" s="58"/>
      <c r="F43" s="64">
        <v>47118</v>
      </c>
      <c r="G43" s="58"/>
      <c r="H43" s="64">
        <v>40000</v>
      </c>
      <c r="I43" s="58"/>
      <c r="J43" s="52">
        <v>0</v>
      </c>
      <c r="K43" s="58"/>
    </row>
    <row r="44" s="37" customFormat="1" ht="33" customHeight="1" spans="1:12">
      <c r="A44" s="59" t="s">
        <v>18</v>
      </c>
      <c r="B44" s="60">
        <v>308017</v>
      </c>
      <c r="C44" s="59">
        <f>SUM(B44:$B$292)-SUM(C45:C334)</f>
        <v>308017</v>
      </c>
      <c r="D44" s="60">
        <v>246000</v>
      </c>
      <c r="E44" s="60">
        <f>SUM(D44:$D$292)-SUM(E45:E334)</f>
        <v>246000</v>
      </c>
      <c r="F44" s="60">
        <v>137877</v>
      </c>
      <c r="G44" s="60">
        <f>SUM(F44:$F$292)-SUM(G45:G334)</f>
        <v>137877</v>
      </c>
      <c r="H44" s="60">
        <v>103000</v>
      </c>
      <c r="I44" s="60">
        <f>SUM(H44:$H$292)-SUM(I45:I334)</f>
        <v>103000</v>
      </c>
      <c r="J44" s="60">
        <v>0</v>
      </c>
      <c r="K44" s="60">
        <f>SUM(J44:$J$292)-SUM(K45:K334)</f>
        <v>0</v>
      </c>
    </row>
    <row r="45" s="37" customFormat="1" ht="33" customHeight="1" spans="1:12">
      <c r="A45" s="45" t="s">
        <v>19</v>
      </c>
      <c r="B45" s="46">
        <v>16361.4</v>
      </c>
      <c r="C45" s="45">
        <f>SUM(B45:$B$292)-SUM(C46:C335)</f>
        <v>776877.729999989</v>
      </c>
      <c r="D45" s="46">
        <v>11000</v>
      </c>
      <c r="E45" s="49">
        <f>SUM(D45:$D$292)-SUM(E46:E335)</f>
        <v>470500</v>
      </c>
      <c r="F45" s="46">
        <v>14332.2</v>
      </c>
      <c r="G45" s="49">
        <f>SUM(F45:$F$292)-SUM(G46:G335)</f>
        <v>549964.270000011</v>
      </c>
      <c r="H45" s="46">
        <v>10700</v>
      </c>
      <c r="I45" s="49">
        <f>SUM(H45:$H$292)-SUM(I46:I335)</f>
        <v>375313.909999996</v>
      </c>
      <c r="J45" s="46">
        <v>601.17</v>
      </c>
      <c r="K45" s="49">
        <f>SUM(J45:$J$292)-SUM(K46:K335)</f>
        <v>47550.17</v>
      </c>
      <c r="L45" s="54"/>
    </row>
    <row r="46" s="37" customFormat="1" ht="33" customHeight="1" spans="1:12">
      <c r="A46" s="50"/>
      <c r="B46" s="46">
        <v>19382.84</v>
      </c>
      <c r="C46" s="50"/>
      <c r="D46" s="46">
        <v>13500</v>
      </c>
      <c r="E46" s="51"/>
      <c r="F46" s="52">
        <v>14242.17</v>
      </c>
      <c r="G46" s="51"/>
      <c r="H46" s="46">
        <v>13500</v>
      </c>
      <c r="I46" s="51"/>
      <c r="J46" s="46">
        <v>0</v>
      </c>
      <c r="K46" s="51"/>
      <c r="L46" s="54"/>
    </row>
    <row r="47" s="37" customFormat="1" ht="33" customHeight="1" spans="1:12">
      <c r="A47" s="50"/>
      <c r="B47" s="46">
        <v>117022</v>
      </c>
      <c r="C47" s="50"/>
      <c r="D47" s="46">
        <v>82000</v>
      </c>
      <c r="E47" s="51"/>
      <c r="F47" s="46">
        <v>55033</v>
      </c>
      <c r="G47" s="51"/>
      <c r="H47" s="46">
        <v>42000</v>
      </c>
      <c r="I47" s="51"/>
      <c r="J47" s="46">
        <v>0</v>
      </c>
      <c r="K47" s="51"/>
    </row>
    <row r="48" s="37" customFormat="1" ht="33" customHeight="1" spans="1:12">
      <c r="A48" s="50"/>
      <c r="B48" s="46">
        <v>29893.09</v>
      </c>
      <c r="C48" s="50"/>
      <c r="D48" s="46">
        <v>14000</v>
      </c>
      <c r="E48" s="51"/>
      <c r="F48" s="46">
        <v>21409.65</v>
      </c>
      <c r="G48" s="51"/>
      <c r="H48" s="46">
        <v>14000</v>
      </c>
      <c r="I48" s="51"/>
      <c r="J48" s="46">
        <v>0</v>
      </c>
      <c r="K48" s="51"/>
    </row>
    <row r="49" s="37" customFormat="1" ht="33" customHeight="1" spans="1:11">
      <c r="A49" s="50"/>
      <c r="B49" s="46">
        <v>123379</v>
      </c>
      <c r="C49" s="50"/>
      <c r="D49" s="46">
        <v>98700</v>
      </c>
      <c r="E49" s="51"/>
      <c r="F49" s="46">
        <v>61105.75</v>
      </c>
      <c r="G49" s="51"/>
      <c r="H49" s="46">
        <v>44300</v>
      </c>
      <c r="I49" s="51"/>
      <c r="J49" s="46">
        <v>0</v>
      </c>
      <c r="K49" s="51"/>
    </row>
    <row r="50" s="37" customFormat="1" ht="33" customHeight="1" spans="1:11">
      <c r="A50" s="50"/>
      <c r="B50" s="79">
        <v>177689</v>
      </c>
      <c r="C50" s="50"/>
      <c r="D50" s="80">
        <v>128000</v>
      </c>
      <c r="E50" s="51"/>
      <c r="F50" s="80">
        <v>159103</v>
      </c>
      <c r="G50" s="51"/>
      <c r="H50" s="80">
        <v>128000</v>
      </c>
      <c r="I50" s="51"/>
      <c r="J50" s="79">
        <v>46320</v>
      </c>
      <c r="K50" s="51"/>
    </row>
    <row r="51" s="37" customFormat="1" ht="33" customHeight="1" spans="1:11">
      <c r="A51" s="50"/>
      <c r="B51" s="79">
        <v>19859</v>
      </c>
      <c r="C51" s="50"/>
      <c r="D51" s="80">
        <v>9800</v>
      </c>
      <c r="E51" s="51"/>
      <c r="F51" s="80">
        <v>13560</v>
      </c>
      <c r="G51" s="51"/>
      <c r="H51" s="80">
        <v>9800</v>
      </c>
      <c r="I51" s="51"/>
      <c r="J51" s="79">
        <v>0</v>
      </c>
      <c r="K51" s="51"/>
    </row>
    <row r="52" s="37" customFormat="1" ht="33" customHeight="1" spans="1:11">
      <c r="A52" s="50"/>
      <c r="B52" s="46">
        <v>68807</v>
      </c>
      <c r="C52" s="50"/>
      <c r="D52" s="46">
        <v>35500</v>
      </c>
      <c r="E52" s="51"/>
      <c r="F52" s="46">
        <v>53599.84</v>
      </c>
      <c r="G52" s="51"/>
      <c r="H52" s="46">
        <v>35013.91</v>
      </c>
      <c r="I52" s="51"/>
      <c r="J52" s="46">
        <v>629</v>
      </c>
      <c r="K52" s="51"/>
    </row>
    <row r="53" s="37" customFormat="1" ht="33" customHeight="1" spans="1:11">
      <c r="A53" s="50"/>
      <c r="B53" s="52">
        <v>190993</v>
      </c>
      <c r="C53" s="50"/>
      <c r="D53" s="52">
        <v>70000</v>
      </c>
      <c r="E53" s="51"/>
      <c r="F53" s="52">
        <v>148835.64</v>
      </c>
      <c r="G53" s="51"/>
      <c r="H53" s="52">
        <v>70000</v>
      </c>
      <c r="I53" s="51"/>
      <c r="J53" s="52">
        <v>0</v>
      </c>
      <c r="K53" s="51"/>
    </row>
    <row r="54" s="37" customFormat="1" ht="33" customHeight="1" spans="1:11">
      <c r="A54" s="57"/>
      <c r="B54" s="52">
        <v>13491.4</v>
      </c>
      <c r="C54" s="57"/>
      <c r="D54" s="52">
        <v>8000</v>
      </c>
      <c r="E54" s="58"/>
      <c r="F54" s="52">
        <v>8743.02</v>
      </c>
      <c r="G54" s="58"/>
      <c r="H54" s="52">
        <v>8000</v>
      </c>
      <c r="I54" s="58"/>
      <c r="J54" s="52" t="s">
        <v>20</v>
      </c>
      <c r="K54" s="58"/>
    </row>
    <row r="55" s="37" customFormat="1" ht="33" customHeight="1" spans="1:11">
      <c r="A55" s="45" t="s">
        <v>21</v>
      </c>
      <c r="B55" s="55">
        <v>99756.23</v>
      </c>
      <c r="C55" s="45">
        <f>SUM(B55:$B$292)-SUM(C56:C345)</f>
        <v>230971.899999976</v>
      </c>
      <c r="D55" s="55">
        <v>78800</v>
      </c>
      <c r="E55" s="76">
        <f>SUM(D55:$D$292)-SUM(E56:E345)</f>
        <v>158800</v>
      </c>
      <c r="F55" s="55">
        <v>85938.888</v>
      </c>
      <c r="G55" s="76">
        <f>SUM(F55:$F$292)-SUM(G56:G345)</f>
        <v>198094.887999997</v>
      </c>
      <c r="H55" s="55">
        <v>58800</v>
      </c>
      <c r="I55" s="76">
        <f>SUM(H55:$H$292)-SUM(I56:I345)</f>
        <v>117500</v>
      </c>
      <c r="J55" s="55">
        <v>0</v>
      </c>
      <c r="K55" s="76">
        <f>SUM(J55:$J$292)-SUM(K56:K345)</f>
        <v>13</v>
      </c>
    </row>
    <row r="56" s="37" customFormat="1" ht="33" customHeight="1" spans="1:11">
      <c r="A56" s="50"/>
      <c r="B56" s="46">
        <v>62867.67</v>
      </c>
      <c r="C56" s="50"/>
      <c r="D56" s="46">
        <v>40000</v>
      </c>
      <c r="E56" s="81"/>
      <c r="F56" s="46">
        <v>43808</v>
      </c>
      <c r="G56" s="81"/>
      <c r="H56" s="46">
        <v>33000</v>
      </c>
      <c r="I56" s="81"/>
      <c r="J56" s="46">
        <v>0</v>
      </c>
      <c r="K56" s="81"/>
    </row>
    <row r="57" s="37" customFormat="1" ht="33" customHeight="1" spans="1:11">
      <c r="A57" s="57"/>
      <c r="B57" s="52">
        <v>68348</v>
      </c>
      <c r="C57" s="57"/>
      <c r="D57" s="52">
        <v>40000</v>
      </c>
      <c r="E57" s="77"/>
      <c r="F57" s="52">
        <v>68348</v>
      </c>
      <c r="G57" s="77"/>
      <c r="H57" s="52">
        <v>25700</v>
      </c>
      <c r="I57" s="77"/>
      <c r="J57" s="52">
        <v>13</v>
      </c>
      <c r="K57" s="77"/>
    </row>
    <row r="58" s="37" customFormat="1" ht="33" customHeight="1" spans="1:11">
      <c r="A58" s="59" t="s">
        <v>22</v>
      </c>
      <c r="B58" s="60">
        <v>579404</v>
      </c>
      <c r="C58" s="59">
        <f>SUM(B58:$B$292)-SUM(C59:C348)</f>
        <v>579404</v>
      </c>
      <c r="D58" s="60">
        <v>382400</v>
      </c>
      <c r="E58" s="60">
        <f>SUM(D58:$D$292)-SUM(E59:E348)</f>
        <v>382400</v>
      </c>
      <c r="F58" s="60">
        <v>445520.92</v>
      </c>
      <c r="G58" s="60">
        <f>SUM(F58:$F$292)-SUM(G59:G348)</f>
        <v>445520.920000002</v>
      </c>
      <c r="H58" s="60">
        <v>382400</v>
      </c>
      <c r="I58" s="60">
        <f>SUM(H58:$H$292)-SUM(I59:I348)</f>
        <v>382400</v>
      </c>
      <c r="J58" s="60">
        <v>9164.05</v>
      </c>
      <c r="K58" s="60">
        <f>SUM(J58:$J$292)-SUM(K59:K348)</f>
        <v>9164.05000000002</v>
      </c>
    </row>
    <row r="59" s="37" customFormat="1" ht="33" customHeight="1" spans="1:11">
      <c r="A59" s="45" t="s">
        <v>23</v>
      </c>
      <c r="B59" s="46">
        <v>19382.84</v>
      </c>
      <c r="C59" s="45">
        <f>SUM(B59:$B$292)-SUM(C60:C349)</f>
        <v>587575.810000002</v>
      </c>
      <c r="D59" s="46">
        <v>13500</v>
      </c>
      <c r="E59" s="49">
        <f>SUM(D59:$D$292)-SUM(E60:E349)</f>
        <v>340100</v>
      </c>
      <c r="F59" s="52">
        <v>14242.17</v>
      </c>
      <c r="G59" s="49">
        <f>SUM(F59:$F$292)-SUM(G60:G349)</f>
        <v>241585.170000002</v>
      </c>
      <c r="H59" s="46">
        <v>13500</v>
      </c>
      <c r="I59" s="49">
        <f>SUM(H59:$H$292)-SUM(I60:I349)</f>
        <v>207100</v>
      </c>
      <c r="J59" s="46">
        <v>0</v>
      </c>
      <c r="K59" s="49">
        <f>SUM(J59:$J$292)-SUM(K60:K349)</f>
        <v>0</v>
      </c>
    </row>
    <row r="60" s="37" customFormat="1" ht="33" customHeight="1" spans="1:11">
      <c r="A60" s="50"/>
      <c r="B60" s="79">
        <v>14468.99</v>
      </c>
      <c r="C60" s="50"/>
      <c r="D60" s="80">
        <v>6600</v>
      </c>
      <c r="E60" s="51"/>
      <c r="F60" s="80">
        <v>6945</v>
      </c>
      <c r="G60" s="51"/>
      <c r="H60" s="80">
        <v>6600</v>
      </c>
      <c r="I60" s="51"/>
      <c r="J60" s="79" t="s">
        <v>24</v>
      </c>
      <c r="K60" s="51"/>
    </row>
    <row r="61" s="37" customFormat="1" ht="33" customHeight="1" spans="1:11">
      <c r="A61" s="50"/>
      <c r="B61" s="64">
        <v>489794.82</v>
      </c>
      <c r="C61" s="50"/>
      <c r="D61" s="64">
        <v>270000</v>
      </c>
      <c r="E61" s="51"/>
      <c r="F61" s="64">
        <v>207391</v>
      </c>
      <c r="G61" s="51"/>
      <c r="H61" s="64">
        <v>178000</v>
      </c>
      <c r="I61" s="51"/>
      <c r="J61" s="52">
        <v>0</v>
      </c>
      <c r="K61" s="51"/>
    </row>
    <row r="62" s="37" customFormat="1" ht="33" customHeight="1" spans="1:11">
      <c r="A62" s="57"/>
      <c r="B62" s="52">
        <v>63929.16</v>
      </c>
      <c r="C62" s="57"/>
      <c r="D62" s="52">
        <v>50000</v>
      </c>
      <c r="E62" s="58"/>
      <c r="F62" s="52">
        <v>13007</v>
      </c>
      <c r="G62" s="58"/>
      <c r="H62" s="52">
        <v>9000</v>
      </c>
      <c r="I62" s="58"/>
      <c r="J62" s="52">
        <v>0</v>
      </c>
      <c r="K62" s="58"/>
    </row>
    <row r="63" s="37" customFormat="1" ht="33" customHeight="1" spans="1:11">
      <c r="A63" s="45" t="s">
        <v>25</v>
      </c>
      <c r="B63" s="46">
        <v>45108.67</v>
      </c>
      <c r="C63" s="45">
        <f>SUM(B63:$B$292)-SUM(C64:C353)</f>
        <v>253255.430000007</v>
      </c>
      <c r="D63" s="46">
        <v>18800</v>
      </c>
      <c r="E63" s="49">
        <f>SUM(D63:$D$292)-SUM(E64:E353)</f>
        <v>144300</v>
      </c>
      <c r="F63" s="48">
        <v>28106.57</v>
      </c>
      <c r="G63" s="49">
        <f>SUM(F63:$F$292)-SUM(G64:G353)</f>
        <v>164493.699999988</v>
      </c>
      <c r="H63" s="46">
        <v>12400</v>
      </c>
      <c r="I63" s="49">
        <f>SUM(H63:$H$292)-SUM(I64:I353)</f>
        <v>115900</v>
      </c>
      <c r="J63" s="46">
        <v>0</v>
      </c>
      <c r="K63" s="49">
        <f>SUM(J63:$J$292)-SUM(K64:K353)</f>
        <v>431.399999999994</v>
      </c>
    </row>
    <row r="64" s="37" customFormat="1" ht="33" customHeight="1" spans="1:11">
      <c r="A64" s="50"/>
      <c r="B64" s="46">
        <v>78239.54</v>
      </c>
      <c r="C64" s="50"/>
      <c r="D64" s="46">
        <v>35000</v>
      </c>
      <c r="E64" s="51"/>
      <c r="F64" s="48">
        <v>37750.87</v>
      </c>
      <c r="G64" s="51"/>
      <c r="H64" s="52">
        <v>13000</v>
      </c>
      <c r="I64" s="51"/>
      <c r="J64" s="46">
        <v>0</v>
      </c>
      <c r="K64" s="51"/>
    </row>
    <row r="65" s="37" customFormat="1" ht="33" customHeight="1" spans="1:12">
      <c r="A65" s="50"/>
      <c r="B65" s="52">
        <v>29907.22</v>
      </c>
      <c r="C65" s="50"/>
      <c r="D65" s="52">
        <v>10500</v>
      </c>
      <c r="E65" s="51"/>
      <c r="F65" s="48">
        <f>16494.43+346.83</f>
        <v>16841.26</v>
      </c>
      <c r="G65" s="51"/>
      <c r="H65" s="52">
        <v>10500</v>
      </c>
      <c r="I65" s="51"/>
      <c r="J65" s="52">
        <v>0</v>
      </c>
      <c r="K65" s="51"/>
    </row>
    <row r="66" s="37" customFormat="1" ht="33" customHeight="1" spans="1:12">
      <c r="A66" s="57"/>
      <c r="B66" s="52">
        <v>100000</v>
      </c>
      <c r="C66" s="57"/>
      <c r="D66" s="52">
        <v>80000</v>
      </c>
      <c r="E66" s="58"/>
      <c r="F66" s="52">
        <v>81795</v>
      </c>
      <c r="G66" s="58"/>
      <c r="H66" s="52">
        <v>80000</v>
      </c>
      <c r="I66" s="58"/>
      <c r="J66" s="52">
        <f>151.9+179.5+100</f>
        <v>431.4</v>
      </c>
      <c r="K66" s="58"/>
    </row>
    <row r="67" s="37" customFormat="1" ht="33" customHeight="1" spans="1:12">
      <c r="A67" s="45" t="s">
        <v>26</v>
      </c>
      <c r="B67" s="46">
        <v>217677.21</v>
      </c>
      <c r="C67" s="45">
        <f>SUM(B67:$B$292)-SUM(C68:C357)</f>
        <v>5971981.11999997</v>
      </c>
      <c r="D67" s="46">
        <v>170000</v>
      </c>
      <c r="E67" s="49">
        <f>SUM(D67:$D$292)-SUM(E68:E357)</f>
        <v>1815332</v>
      </c>
      <c r="F67" s="46">
        <v>20000</v>
      </c>
      <c r="G67" s="49">
        <f>SUM(F67:$F$292)-SUM(G68:G357)</f>
        <v>3618753.52378981</v>
      </c>
      <c r="H67" s="46">
        <v>20000</v>
      </c>
      <c r="I67" s="49">
        <f>SUM(H67:$H$292)-SUM(I68:I357)</f>
        <v>1582782</v>
      </c>
      <c r="J67" s="52">
        <v>-6129.86</v>
      </c>
      <c r="K67" s="49">
        <f>SUM(J67:$J$292)-SUM(K68:K357)</f>
        <v>-20624.38</v>
      </c>
    </row>
    <row r="68" s="37" customFormat="1" ht="33" customHeight="1" spans="1:12">
      <c r="A68" s="50"/>
      <c r="B68" s="46">
        <f>1929.59+7500</f>
        <v>9429.59</v>
      </c>
      <c r="C68" s="50"/>
      <c r="D68" s="46">
        <v>7500</v>
      </c>
      <c r="E68" s="51"/>
      <c r="F68" s="46">
        <v>7738</v>
      </c>
      <c r="G68" s="51"/>
      <c r="H68" s="46">
        <v>7500</v>
      </c>
      <c r="I68" s="51"/>
      <c r="J68" s="46">
        <f>227.85+345.71</f>
        <v>573.56</v>
      </c>
      <c r="K68" s="51"/>
    </row>
    <row r="69" s="37" customFormat="1" ht="33" customHeight="1" spans="1:12">
      <c r="A69" s="50"/>
      <c r="B69" s="55">
        <v>2703751.89</v>
      </c>
      <c r="C69" s="50"/>
      <c r="D69" s="55">
        <v>840500</v>
      </c>
      <c r="E69" s="51"/>
      <c r="F69" s="55">
        <v>1658522.35785225</v>
      </c>
      <c r="G69" s="51"/>
      <c r="H69" s="55">
        <v>757950</v>
      </c>
      <c r="I69" s="51"/>
      <c r="J69" s="55">
        <v>-13974.21</v>
      </c>
      <c r="K69" s="51"/>
    </row>
    <row r="70" s="37" customFormat="1" ht="33" customHeight="1" spans="1:12">
      <c r="A70" s="50"/>
      <c r="B70" s="55">
        <v>2905385.73</v>
      </c>
      <c r="C70" s="50"/>
      <c r="D70" s="55">
        <v>699932</v>
      </c>
      <c r="E70" s="51"/>
      <c r="F70" s="62">
        <v>1827768.84593754</v>
      </c>
      <c r="G70" s="51"/>
      <c r="H70" s="55">
        <v>699932</v>
      </c>
      <c r="I70" s="51"/>
      <c r="J70" s="55">
        <v>0</v>
      </c>
      <c r="K70" s="51"/>
    </row>
    <row r="71" s="37" customFormat="1" ht="33" customHeight="1" spans="1:12">
      <c r="A71" s="50"/>
      <c r="B71" s="46">
        <f>16367.7+65400</f>
        <v>81767.7</v>
      </c>
      <c r="C71" s="50"/>
      <c r="D71" s="46">
        <v>65400</v>
      </c>
      <c r="E71" s="51"/>
      <c r="F71" s="46">
        <v>63234.99</v>
      </c>
      <c r="G71" s="51"/>
      <c r="H71" s="46">
        <v>65400</v>
      </c>
      <c r="I71" s="51"/>
      <c r="J71" s="46">
        <v>-2993.87</v>
      </c>
      <c r="K71" s="51"/>
    </row>
    <row r="72" s="37" customFormat="1" ht="33" customHeight="1" spans="1:12">
      <c r="A72" s="57"/>
      <c r="B72" s="82">
        <v>53969</v>
      </c>
      <c r="C72" s="57"/>
      <c r="D72" s="82">
        <v>32000</v>
      </c>
      <c r="E72" s="58"/>
      <c r="F72" s="83">
        <v>41489.33</v>
      </c>
      <c r="G72" s="58"/>
      <c r="H72" s="82">
        <v>32000</v>
      </c>
      <c r="I72" s="58"/>
      <c r="J72" s="82">
        <v>1900</v>
      </c>
      <c r="K72" s="58"/>
    </row>
    <row r="73" s="37" customFormat="1" ht="33" customHeight="1" spans="1:12">
      <c r="A73" s="45" t="s">
        <v>27</v>
      </c>
      <c r="B73" s="55">
        <v>29170</v>
      </c>
      <c r="C73" s="45">
        <f>SUM(B73:$B$292)-SUM(C74:C363)</f>
        <v>184955.370000005</v>
      </c>
      <c r="D73" s="55">
        <v>21000</v>
      </c>
      <c r="E73" s="76">
        <f>SUM(D73:$D$292)-SUM(E74:E363)</f>
        <v>118300</v>
      </c>
      <c r="F73" s="55">
        <v>26680</v>
      </c>
      <c r="G73" s="76">
        <f>SUM(F73:$F$292)-SUM(G74:G363)</f>
        <v>127276.000000492</v>
      </c>
      <c r="H73" s="55">
        <v>18500</v>
      </c>
      <c r="I73" s="76">
        <f>SUM(H73:$H$292)-SUM(I74:I363)</f>
        <v>91800</v>
      </c>
      <c r="J73" s="55">
        <v>0</v>
      </c>
      <c r="K73" s="76">
        <f>SUM(J73:$J$292)-SUM(K74:K363)</f>
        <v>0</v>
      </c>
    </row>
    <row r="74" s="37" customFormat="1" ht="33" customHeight="1" spans="1:12">
      <c r="A74" s="50"/>
      <c r="B74" s="79">
        <v>143387.01</v>
      </c>
      <c r="C74" s="50"/>
      <c r="D74" s="80">
        <v>90000</v>
      </c>
      <c r="E74" s="81"/>
      <c r="F74" s="80">
        <v>92002.0000005</v>
      </c>
      <c r="G74" s="81"/>
      <c r="H74" s="80">
        <v>66000</v>
      </c>
      <c r="I74" s="81"/>
      <c r="J74" s="79" t="s">
        <v>24</v>
      </c>
      <c r="K74" s="81"/>
    </row>
    <row r="75" s="37" customFormat="1" ht="33" customHeight="1" spans="1:12">
      <c r="A75" s="57"/>
      <c r="B75" s="79">
        <v>12398.36</v>
      </c>
      <c r="C75" s="57"/>
      <c r="D75" s="80">
        <v>7300</v>
      </c>
      <c r="E75" s="77"/>
      <c r="F75" s="80">
        <v>8594</v>
      </c>
      <c r="G75" s="77"/>
      <c r="H75" s="80">
        <v>7300</v>
      </c>
      <c r="I75" s="77"/>
      <c r="J75" s="79" t="s">
        <v>24</v>
      </c>
      <c r="K75" s="77"/>
    </row>
    <row r="76" s="37" customFormat="1" ht="33" customHeight="1" spans="1:12">
      <c r="A76" s="45" t="s">
        <v>28</v>
      </c>
      <c r="B76" s="46">
        <v>23270.55</v>
      </c>
      <c r="C76" s="45">
        <f>SUM(B76:$B$292)-SUM(C77:C366)</f>
        <v>462580.439999998</v>
      </c>
      <c r="D76" s="46">
        <v>15600</v>
      </c>
      <c r="E76" s="49">
        <f>SUM(D76:$D$292)-SUM(E77:E366)</f>
        <v>277600</v>
      </c>
      <c r="F76" s="52">
        <v>11379.15</v>
      </c>
      <c r="G76" s="49">
        <f>SUM(F76:$F$292)-SUM(G77:G366)</f>
        <v>271960.25</v>
      </c>
      <c r="H76" s="52">
        <v>11200</v>
      </c>
      <c r="I76" s="49">
        <f>SUM(H76:$H$292)-SUM(I77:I366)</f>
        <v>245200.000000002</v>
      </c>
      <c r="J76" s="46">
        <v>0</v>
      </c>
      <c r="K76" s="49">
        <f>SUM(J76:$J$292)-SUM(K77:K366)</f>
        <v>0</v>
      </c>
    </row>
    <row r="77" s="37" customFormat="1" ht="33" customHeight="1" spans="1:12">
      <c r="A77" s="50"/>
      <c r="B77" s="46">
        <v>50927.35</v>
      </c>
      <c r="C77" s="50"/>
      <c r="D77" s="46">
        <v>40000</v>
      </c>
      <c r="E77" s="51"/>
      <c r="F77" s="52">
        <v>12443.1</v>
      </c>
      <c r="G77" s="51"/>
      <c r="H77" s="46">
        <v>12000</v>
      </c>
      <c r="I77" s="51"/>
      <c r="J77" s="46">
        <v>0</v>
      </c>
      <c r="K77" s="51"/>
    </row>
    <row r="78" s="37" customFormat="1" ht="33" customHeight="1" spans="1:12">
      <c r="A78" s="50"/>
      <c r="B78" s="79">
        <v>157020.66</v>
      </c>
      <c r="C78" s="50"/>
      <c r="D78" s="80">
        <v>114000</v>
      </c>
      <c r="E78" s="51"/>
      <c r="F78" s="80">
        <v>126570</v>
      </c>
      <c r="G78" s="51"/>
      <c r="H78" s="80">
        <v>114000</v>
      </c>
      <c r="I78" s="51"/>
      <c r="J78" s="79">
        <v>0</v>
      </c>
      <c r="K78" s="51"/>
      <c r="L78" s="10"/>
    </row>
    <row r="79" s="37" customFormat="1" ht="33" customHeight="1" spans="1:12">
      <c r="A79" s="50"/>
      <c r="B79" s="79">
        <v>148451.25</v>
      </c>
      <c r="C79" s="50"/>
      <c r="D79" s="80">
        <v>65000</v>
      </c>
      <c r="E79" s="51"/>
      <c r="F79" s="80">
        <v>71626</v>
      </c>
      <c r="G79" s="51"/>
      <c r="H79" s="80">
        <v>65000</v>
      </c>
      <c r="I79" s="51"/>
      <c r="J79" s="79">
        <v>0</v>
      </c>
      <c r="K79" s="51"/>
    </row>
    <row r="80" s="37" customFormat="1" ht="33" customHeight="1" spans="1:12">
      <c r="A80" s="57"/>
      <c r="B80" s="79">
        <v>82910.63</v>
      </c>
      <c r="C80" s="57"/>
      <c r="D80" s="80">
        <v>43000</v>
      </c>
      <c r="E80" s="58"/>
      <c r="F80" s="80">
        <v>49942</v>
      </c>
      <c r="G80" s="58"/>
      <c r="H80" s="80">
        <v>43000</v>
      </c>
      <c r="I80" s="58"/>
      <c r="J80" s="79">
        <v>0</v>
      </c>
      <c r="K80" s="58"/>
    </row>
    <row r="81" s="37" customFormat="1" ht="33" customHeight="1" spans="1:12">
      <c r="A81" s="59" t="s">
        <v>29</v>
      </c>
      <c r="B81" s="60">
        <v>205206</v>
      </c>
      <c r="C81" s="59">
        <f>SUM(B81:$B$292)-SUM(C82:C371)</f>
        <v>205206</v>
      </c>
      <c r="D81" s="60">
        <v>113000</v>
      </c>
      <c r="E81" s="60">
        <f>SUM(D81:$D$292)-SUM(E82:E371)</f>
        <v>113000</v>
      </c>
      <c r="F81" s="60">
        <v>100271</v>
      </c>
      <c r="G81" s="60">
        <f>SUM(F81:$F$292)-SUM(G82:G371)</f>
        <v>100270.999999985</v>
      </c>
      <c r="H81" s="60">
        <v>43000</v>
      </c>
      <c r="I81" s="60">
        <f>SUM(H81:$H$292)-SUM(I82:I371)</f>
        <v>43000</v>
      </c>
      <c r="J81" s="60">
        <v>0</v>
      </c>
      <c r="K81" s="60">
        <f>SUM(J81:$J$292)-SUM(K82:K371)</f>
        <v>0</v>
      </c>
    </row>
    <row r="82" s="37" customFormat="1" ht="33" customHeight="1" spans="1:12">
      <c r="A82" s="59" t="s">
        <v>30</v>
      </c>
      <c r="B82" s="46">
        <v>157213.84</v>
      </c>
      <c r="C82" s="59">
        <f>SUM(B82:$B$292)-SUM(C83:C372)</f>
        <v>157213.840000004</v>
      </c>
      <c r="D82" s="46">
        <v>125000</v>
      </c>
      <c r="E82" s="66">
        <f>SUM(D82:$D$292)-SUM(E83:E372)</f>
        <v>125000</v>
      </c>
      <c r="F82" s="46">
        <v>108142.55</v>
      </c>
      <c r="G82" s="66">
        <f>SUM(F82:$F$292)-SUM(G83:G372)</f>
        <v>108142.550000012</v>
      </c>
      <c r="H82" s="46">
        <v>73400</v>
      </c>
      <c r="I82" s="66">
        <f>SUM(H82:$H$292)-SUM(I83:I372)</f>
        <v>73400</v>
      </c>
      <c r="J82" s="46">
        <v>0</v>
      </c>
      <c r="K82" s="66">
        <f>SUM(J82:$J$292)-SUM(K83:K372)</f>
        <v>0</v>
      </c>
    </row>
    <row r="83" s="37" customFormat="1" ht="33" customHeight="1" spans="1:12">
      <c r="A83" s="45" t="s">
        <v>31</v>
      </c>
      <c r="B83" s="46">
        <v>47331.65</v>
      </c>
      <c r="C83" s="45">
        <f>SUM(B83:$B$292)-SUM(C84:C373)</f>
        <v>423225.569999993</v>
      </c>
      <c r="D83" s="46">
        <v>13300</v>
      </c>
      <c r="E83" s="49">
        <f>SUM(D83:$D$292)-SUM(E84:E373)</f>
        <v>204100</v>
      </c>
      <c r="F83" s="48">
        <v>39381.07</v>
      </c>
      <c r="G83" s="49">
        <f>SUM(F83:$F$292)-SUM(G84:G373)</f>
        <v>279466.660000004</v>
      </c>
      <c r="H83" s="46">
        <v>13000</v>
      </c>
      <c r="I83" s="49">
        <f>SUM(H83:$H$292)-SUM(I84:I373)</f>
        <v>173400</v>
      </c>
      <c r="J83" s="46">
        <f>13.95-69.53</f>
        <v>-55.58</v>
      </c>
      <c r="K83" s="49">
        <f>SUM(J83:$J$292)-SUM(K84:K373)</f>
        <v>157.468600000022</v>
      </c>
    </row>
    <row r="84" s="37" customFormat="1" ht="33" customHeight="1" spans="1:12">
      <c r="A84" s="50"/>
      <c r="B84" s="46">
        <v>52568.27</v>
      </c>
      <c r="C84" s="50"/>
      <c r="D84" s="46">
        <v>21000</v>
      </c>
      <c r="E84" s="51"/>
      <c r="F84" s="48">
        <v>41244.3</v>
      </c>
      <c r="G84" s="51"/>
      <c r="H84" s="52">
        <v>21000</v>
      </c>
      <c r="I84" s="51"/>
      <c r="J84" s="53">
        <f>260.16-442.125</f>
        <v>-181.965</v>
      </c>
      <c r="K84" s="51"/>
      <c r="L84" s="54"/>
    </row>
    <row r="85" s="37" customFormat="1" ht="33" customHeight="1" spans="1:12">
      <c r="A85" s="50"/>
      <c r="B85" s="46">
        <v>28146.99</v>
      </c>
      <c r="C85" s="50"/>
      <c r="D85" s="46">
        <v>12000</v>
      </c>
      <c r="E85" s="51"/>
      <c r="F85" s="48">
        <v>15183.77</v>
      </c>
      <c r="G85" s="51"/>
      <c r="H85" s="52">
        <v>10000</v>
      </c>
      <c r="I85" s="51"/>
      <c r="J85" s="46">
        <v>0</v>
      </c>
      <c r="K85" s="51"/>
      <c r="L85" s="54"/>
    </row>
    <row r="86" s="37" customFormat="1" ht="33" customHeight="1" spans="1:12">
      <c r="A86" s="50"/>
      <c r="B86" s="46">
        <v>45108.67</v>
      </c>
      <c r="C86" s="50"/>
      <c r="D86" s="46">
        <v>18800</v>
      </c>
      <c r="E86" s="51"/>
      <c r="F86" s="48">
        <v>28106.57</v>
      </c>
      <c r="G86" s="51"/>
      <c r="H86" s="46">
        <v>12400</v>
      </c>
      <c r="I86" s="51"/>
      <c r="J86" s="46">
        <v>0</v>
      </c>
      <c r="K86" s="51"/>
    </row>
    <row r="87" s="37" customFormat="1" ht="33" customHeight="1" spans="1:12">
      <c r="A87" s="50"/>
      <c r="B87" s="46">
        <v>78239.54</v>
      </c>
      <c r="C87" s="50"/>
      <c r="D87" s="46">
        <v>35000</v>
      </c>
      <c r="E87" s="51"/>
      <c r="F87" s="48">
        <v>37750.87</v>
      </c>
      <c r="G87" s="51"/>
      <c r="H87" s="52">
        <v>13000</v>
      </c>
      <c r="I87" s="51"/>
      <c r="J87" s="46">
        <v>0</v>
      </c>
      <c r="K87" s="51"/>
      <c r="L87" s="54"/>
    </row>
    <row r="88" s="37" customFormat="1" ht="33" customHeight="1" spans="1:12">
      <c r="A88" s="50"/>
      <c r="B88" s="46">
        <v>40277.12</v>
      </c>
      <c r="C88" s="50"/>
      <c r="D88" s="46">
        <v>10500</v>
      </c>
      <c r="E88" s="51"/>
      <c r="F88" s="48">
        <v>21803.39</v>
      </c>
      <c r="G88" s="51"/>
      <c r="H88" s="46">
        <v>10500</v>
      </c>
      <c r="I88" s="51"/>
      <c r="J88" s="53">
        <f>49.3636-85.75</f>
        <v>-36.3864</v>
      </c>
      <c r="K88" s="51"/>
    </row>
    <row r="89" s="37" customFormat="1" ht="33" customHeight="1" spans="1:12">
      <c r="A89" s="50"/>
      <c r="B89" s="84">
        <v>31553.33</v>
      </c>
      <c r="C89" s="50"/>
      <c r="D89" s="84">
        <v>13500</v>
      </c>
      <c r="E89" s="51"/>
      <c r="F89" s="85">
        <v>14201.69</v>
      </c>
      <c r="G89" s="51"/>
      <c r="H89" s="86">
        <v>13500</v>
      </c>
      <c r="I89" s="51"/>
      <c r="J89" s="84">
        <v>0</v>
      </c>
      <c r="K89" s="51"/>
    </row>
    <row r="90" s="37" customFormat="1" ht="33" customHeight="1" spans="1:12">
      <c r="A90" s="57"/>
      <c r="B90" s="86">
        <v>100000</v>
      </c>
      <c r="C90" s="57"/>
      <c r="D90" s="86">
        <v>80000</v>
      </c>
      <c r="E90" s="51"/>
      <c r="F90" s="86">
        <v>81795</v>
      </c>
      <c r="G90" s="51"/>
      <c r="H90" s="86">
        <v>80000</v>
      </c>
      <c r="I90" s="51"/>
      <c r="J90" s="86">
        <f>151.9+179.5+100</f>
        <v>431.4</v>
      </c>
      <c r="K90" s="51"/>
    </row>
    <row r="91" s="37" customFormat="1" ht="33" customHeight="1" spans="1:12">
      <c r="A91" s="45" t="s">
        <v>32</v>
      </c>
      <c r="B91" s="87">
        <v>3114873.04</v>
      </c>
      <c r="C91" s="45">
        <f>SUM(B91:$B$292)-SUM(C92:C381)</f>
        <v>7951625.77000001</v>
      </c>
      <c r="D91" s="87">
        <v>910000</v>
      </c>
      <c r="E91" s="76">
        <f>SUM(D91:$D$292)-SUM(E92:E381)</f>
        <v>2428700</v>
      </c>
      <c r="F91" s="87">
        <v>1676811.78854248</v>
      </c>
      <c r="G91" s="76">
        <f>SUM(F91:$F$292)-SUM(G92:G381)</f>
        <v>4295800.68921824</v>
      </c>
      <c r="H91" s="87">
        <v>787300</v>
      </c>
      <c r="I91" s="76">
        <f>SUM(H91:$H$292)-SUM(I92:I381)</f>
        <v>2096000</v>
      </c>
      <c r="J91" s="87">
        <v>0</v>
      </c>
      <c r="K91" s="76">
        <f>SUM(J91:$J$292)-SUM(K92:K381)</f>
        <v>0</v>
      </c>
    </row>
    <row r="92" s="37" customFormat="1" ht="33" customHeight="1" spans="1:12">
      <c r="A92" s="50"/>
      <c r="B92" s="87">
        <v>4537484.76</v>
      </c>
      <c r="C92" s="50"/>
      <c r="D92" s="87">
        <v>1339200</v>
      </c>
      <c r="E92" s="81"/>
      <c r="F92" s="87">
        <v>2584031.60067576</v>
      </c>
      <c r="G92" s="81"/>
      <c r="H92" s="87">
        <v>1283700</v>
      </c>
      <c r="I92" s="81"/>
      <c r="J92" s="87">
        <v>0</v>
      </c>
      <c r="K92" s="81"/>
    </row>
    <row r="93" s="37" customFormat="1" ht="33" customHeight="1" spans="1:12">
      <c r="A93" s="57"/>
      <c r="B93" s="87">
        <v>299267.97</v>
      </c>
      <c r="C93" s="57"/>
      <c r="D93" s="87">
        <v>179500</v>
      </c>
      <c r="E93" s="81"/>
      <c r="F93" s="88">
        <v>34957.3</v>
      </c>
      <c r="G93" s="81"/>
      <c r="H93" s="87">
        <v>25000</v>
      </c>
      <c r="I93" s="81"/>
      <c r="J93" s="87">
        <v>0</v>
      </c>
      <c r="K93" s="81"/>
    </row>
    <row r="94" s="37" customFormat="1" ht="33" customHeight="1" spans="1:12">
      <c r="A94" s="59" t="s">
        <v>33</v>
      </c>
      <c r="B94" s="89">
        <v>308017</v>
      </c>
      <c r="C94" s="59">
        <f>SUM(B94:$B$292)-SUM(C95:C384)</f>
        <v>308017</v>
      </c>
      <c r="D94" s="89">
        <v>246000</v>
      </c>
      <c r="E94" s="89">
        <f>SUM(D94:$D$292)-SUM(E95:E384)</f>
        <v>246000</v>
      </c>
      <c r="F94" s="89">
        <v>137877</v>
      </c>
      <c r="G94" s="89">
        <f>SUM(F94:$F$292)-SUM(G95:G384)</f>
        <v>137877</v>
      </c>
      <c r="H94" s="89">
        <v>103000</v>
      </c>
      <c r="I94" s="89">
        <f>SUM(H94:$H$292)-SUM(I95:I384)</f>
        <v>103000</v>
      </c>
      <c r="J94" s="89">
        <v>0</v>
      </c>
      <c r="K94" s="89">
        <f>SUM(J94:$J$292)-SUM(K95:K384)</f>
        <v>0</v>
      </c>
    </row>
    <row r="95" s="37" customFormat="1" ht="33" customHeight="1" spans="1:12">
      <c r="A95" s="45" t="s">
        <v>34</v>
      </c>
      <c r="B95" s="84">
        <v>43527</v>
      </c>
      <c r="C95" s="45">
        <f>SUM(B95:$B$292)-SUM(C96:C385)</f>
        <v>974072.689999983</v>
      </c>
      <c r="D95" s="84">
        <v>34800</v>
      </c>
      <c r="E95" s="49">
        <f>SUM(D95:$D$292)-SUM(E96:E385)</f>
        <v>676000</v>
      </c>
      <c r="F95" s="84">
        <v>29800</v>
      </c>
      <c r="G95" s="49">
        <f>SUM(F95:$F$292)-SUM(G96:G385)</f>
        <v>644595.330000497</v>
      </c>
      <c r="H95" s="84">
        <v>34800</v>
      </c>
      <c r="I95" s="49">
        <f>SUM(H95:$H$292)-SUM(I96:I385)</f>
        <v>499900</v>
      </c>
      <c r="J95" s="84">
        <v>34</v>
      </c>
      <c r="K95" s="49">
        <f>SUM(J95:$J$292)-SUM(K96:K385)</f>
        <v>47046.49</v>
      </c>
    </row>
    <row r="96" s="37" customFormat="1" ht="33" customHeight="1" spans="1:12">
      <c r="A96" s="50"/>
      <c r="B96" s="84">
        <v>71317.88</v>
      </c>
      <c r="C96" s="50"/>
      <c r="D96" s="84">
        <v>47500</v>
      </c>
      <c r="E96" s="51"/>
      <c r="F96" s="84">
        <v>71317.88</v>
      </c>
      <c r="G96" s="51"/>
      <c r="H96" s="84">
        <v>47500</v>
      </c>
      <c r="I96" s="51"/>
      <c r="J96" s="84">
        <v>-1301.61</v>
      </c>
      <c r="K96" s="51"/>
    </row>
    <row r="97" s="37" customFormat="1" ht="33" customHeight="1" spans="1:11">
      <c r="A97" s="50"/>
      <c r="B97" s="84">
        <v>117022</v>
      </c>
      <c r="C97" s="50"/>
      <c r="D97" s="84">
        <v>82000</v>
      </c>
      <c r="E97" s="51"/>
      <c r="F97" s="84">
        <v>55033</v>
      </c>
      <c r="G97" s="51"/>
      <c r="H97" s="84">
        <v>42000</v>
      </c>
      <c r="I97" s="51"/>
      <c r="J97" s="84">
        <v>0</v>
      </c>
      <c r="K97" s="51"/>
    </row>
    <row r="98" s="37" customFormat="1" ht="33" customHeight="1" spans="1:11">
      <c r="A98" s="50"/>
      <c r="B98" s="87">
        <v>29170</v>
      </c>
      <c r="C98" s="50"/>
      <c r="D98" s="87">
        <v>21000</v>
      </c>
      <c r="E98" s="51"/>
      <c r="F98" s="87">
        <v>26680</v>
      </c>
      <c r="G98" s="51"/>
      <c r="H98" s="87">
        <v>18500</v>
      </c>
      <c r="I98" s="51"/>
      <c r="J98" s="87">
        <v>0</v>
      </c>
      <c r="K98" s="51"/>
    </row>
    <row r="99" s="37" customFormat="1" ht="33" customHeight="1" spans="1:11">
      <c r="A99" s="50"/>
      <c r="B99" s="55">
        <v>29514</v>
      </c>
      <c r="C99" s="50"/>
      <c r="D99" s="55">
        <v>23600</v>
      </c>
      <c r="E99" s="51"/>
      <c r="F99" s="70">
        <v>25929</v>
      </c>
      <c r="G99" s="51"/>
      <c r="H99" s="55">
        <v>19500</v>
      </c>
      <c r="I99" s="51"/>
      <c r="J99" s="55">
        <v>0</v>
      </c>
      <c r="K99" s="51"/>
    </row>
    <row r="100" s="37" customFormat="1" ht="33" customHeight="1" spans="1:11">
      <c r="A100" s="50"/>
      <c r="B100" s="91">
        <v>9640</v>
      </c>
      <c r="C100" s="50"/>
      <c r="D100" s="92">
        <v>6100</v>
      </c>
      <c r="E100" s="51"/>
      <c r="F100" s="92">
        <v>6274</v>
      </c>
      <c r="G100" s="51"/>
      <c r="H100" s="92">
        <v>6100</v>
      </c>
      <c r="I100" s="51"/>
      <c r="J100" s="91">
        <v>94.1</v>
      </c>
      <c r="K100" s="51"/>
    </row>
    <row r="101" s="37" customFormat="1" ht="33" customHeight="1" spans="1:11">
      <c r="A101" s="50"/>
      <c r="B101" s="91">
        <v>9760.41</v>
      </c>
      <c r="C101" s="50"/>
      <c r="D101" s="92">
        <v>4000</v>
      </c>
      <c r="E101" s="51"/>
      <c r="F101" s="92">
        <v>5049</v>
      </c>
      <c r="G101" s="51"/>
      <c r="H101" s="92">
        <v>4000</v>
      </c>
      <c r="I101" s="51"/>
      <c r="J101" s="91">
        <v>0</v>
      </c>
      <c r="K101" s="51"/>
    </row>
    <row r="102" s="37" customFormat="1" ht="33" customHeight="1" spans="1:11">
      <c r="A102" s="50"/>
      <c r="B102" s="91">
        <v>177689</v>
      </c>
      <c r="C102" s="50"/>
      <c r="D102" s="92">
        <v>128000</v>
      </c>
      <c r="E102" s="51"/>
      <c r="F102" s="92">
        <v>159103</v>
      </c>
      <c r="G102" s="51"/>
      <c r="H102" s="92">
        <v>128000</v>
      </c>
      <c r="I102" s="51"/>
      <c r="J102" s="91">
        <v>46320</v>
      </c>
      <c r="K102" s="51"/>
    </row>
    <row r="103" s="37" customFormat="1" ht="33" customHeight="1" spans="1:11">
      <c r="A103" s="50"/>
      <c r="B103" s="79">
        <v>19859</v>
      </c>
      <c r="C103" s="50"/>
      <c r="D103" s="80">
        <v>9800</v>
      </c>
      <c r="E103" s="51"/>
      <c r="F103" s="80">
        <v>13560</v>
      </c>
      <c r="G103" s="51"/>
      <c r="H103" s="80">
        <v>9800</v>
      </c>
      <c r="I103" s="51"/>
      <c r="J103" s="79">
        <v>0</v>
      </c>
      <c r="K103" s="51"/>
    </row>
    <row r="104" s="37" customFormat="1" ht="33" customHeight="1" spans="1:11">
      <c r="A104" s="50"/>
      <c r="B104" s="79">
        <v>143387.01</v>
      </c>
      <c r="C104" s="50"/>
      <c r="D104" s="80">
        <v>90000</v>
      </c>
      <c r="E104" s="51"/>
      <c r="F104" s="80">
        <v>92002.0000005</v>
      </c>
      <c r="G104" s="51"/>
      <c r="H104" s="80">
        <v>66000</v>
      </c>
      <c r="I104" s="51"/>
      <c r="J104" s="79" t="s">
        <v>24</v>
      </c>
      <c r="K104" s="51"/>
    </row>
    <row r="105" s="37" customFormat="1" ht="33" customHeight="1" spans="1:11">
      <c r="A105" s="50"/>
      <c r="B105" s="79">
        <v>12398.36</v>
      </c>
      <c r="C105" s="50"/>
      <c r="D105" s="80">
        <v>7300</v>
      </c>
      <c r="E105" s="51"/>
      <c r="F105" s="80">
        <v>8594</v>
      </c>
      <c r="G105" s="51"/>
      <c r="H105" s="80">
        <v>7300</v>
      </c>
      <c r="I105" s="51"/>
      <c r="J105" s="79" t="s">
        <v>24</v>
      </c>
      <c r="K105" s="51"/>
    </row>
    <row r="106" s="37" customFormat="1" ht="33" customHeight="1" spans="1:11">
      <c r="A106" s="50"/>
      <c r="B106" s="79">
        <v>59022.03</v>
      </c>
      <c r="C106" s="50"/>
      <c r="D106" s="80">
        <v>47200</v>
      </c>
      <c r="E106" s="51"/>
      <c r="F106" s="80">
        <v>32943</v>
      </c>
      <c r="G106" s="51"/>
      <c r="H106" s="80">
        <v>25200</v>
      </c>
      <c r="I106" s="51"/>
      <c r="J106" s="79" t="s">
        <v>24</v>
      </c>
      <c r="K106" s="51"/>
    </row>
    <row r="107" s="37" customFormat="1" ht="33" customHeight="1" spans="1:11">
      <c r="A107" s="50"/>
      <c r="B107" s="79">
        <v>80682</v>
      </c>
      <c r="C107" s="50"/>
      <c r="D107" s="80">
        <v>64500</v>
      </c>
      <c r="E107" s="51"/>
      <c r="F107" s="80">
        <v>33098.12</v>
      </c>
      <c r="G107" s="51"/>
      <c r="H107" s="80">
        <v>26000</v>
      </c>
      <c r="I107" s="51"/>
      <c r="J107" s="79" t="s">
        <v>24</v>
      </c>
      <c r="K107" s="51"/>
    </row>
    <row r="108" s="37" customFormat="1" ht="33" customHeight="1" spans="1:11">
      <c r="A108" s="50"/>
      <c r="B108" s="82">
        <v>53969</v>
      </c>
      <c r="C108" s="50"/>
      <c r="D108" s="82">
        <v>32000</v>
      </c>
      <c r="E108" s="51"/>
      <c r="F108" s="83">
        <v>41489.33</v>
      </c>
      <c r="G108" s="51"/>
      <c r="H108" s="82">
        <v>32000</v>
      </c>
      <c r="I108" s="51"/>
      <c r="J108" s="82">
        <v>1900</v>
      </c>
      <c r="K108" s="51"/>
    </row>
    <row r="109" s="37" customFormat="1" ht="33" customHeight="1" spans="1:11">
      <c r="A109" s="50"/>
      <c r="B109" s="82">
        <v>17115</v>
      </c>
      <c r="C109" s="50"/>
      <c r="D109" s="82">
        <v>5200</v>
      </c>
      <c r="E109" s="51"/>
      <c r="F109" s="83">
        <v>13300</v>
      </c>
      <c r="G109" s="51"/>
      <c r="H109" s="82">
        <v>5200</v>
      </c>
      <c r="I109" s="51"/>
      <c r="J109" s="82">
        <v>0</v>
      </c>
      <c r="K109" s="51"/>
    </row>
    <row r="110" s="37" customFormat="1" ht="33" customHeight="1" spans="1:11">
      <c r="A110" s="57"/>
      <c r="B110" s="52">
        <v>100000</v>
      </c>
      <c r="C110" s="57"/>
      <c r="D110" s="52">
        <v>73000</v>
      </c>
      <c r="E110" s="58"/>
      <c r="F110" s="52">
        <f>16000+8423+4000+2000</f>
        <v>30423</v>
      </c>
      <c r="G110" s="58"/>
      <c r="H110" s="52">
        <f>25000+3000</f>
        <v>28000</v>
      </c>
      <c r="I110" s="58"/>
      <c r="J110" s="52">
        <v>0</v>
      </c>
      <c r="K110" s="58"/>
    </row>
    <row r="111" s="37" customFormat="1" ht="33" customHeight="1" spans="1:11">
      <c r="A111" s="45" t="s">
        <v>35</v>
      </c>
      <c r="B111" s="46">
        <v>157213.84</v>
      </c>
      <c r="C111" s="45">
        <f>SUM(B111:$B$292)-SUM(C112:C401)</f>
        <v>3062132.64000002</v>
      </c>
      <c r="D111" s="46">
        <v>125000</v>
      </c>
      <c r="E111" s="49">
        <f>SUM(D111:$D$292)-SUM(E112:E401)</f>
        <v>678040</v>
      </c>
      <c r="F111" s="46">
        <v>108142.55</v>
      </c>
      <c r="G111" s="49">
        <f>SUM(F111:$F$292)-SUM(G112:G401)</f>
        <v>1421371.438</v>
      </c>
      <c r="H111" s="46">
        <v>73400</v>
      </c>
      <c r="I111" s="49">
        <f>SUM(H111:$H$292)-SUM(I112:I401)</f>
        <v>496800</v>
      </c>
      <c r="J111" s="46">
        <v>0</v>
      </c>
      <c r="K111" s="49">
        <f>SUM(J111:$J$292)-SUM(K112:K401)</f>
        <v>0</v>
      </c>
    </row>
    <row r="112" s="37" customFormat="1" ht="33" customHeight="1" spans="1:11">
      <c r="A112" s="50"/>
      <c r="B112" s="46">
        <v>2309500</v>
      </c>
      <c r="C112" s="50"/>
      <c r="D112" s="46">
        <v>182240</v>
      </c>
      <c r="E112" s="51"/>
      <c r="F112" s="46">
        <v>950000</v>
      </c>
      <c r="G112" s="51"/>
      <c r="H112" s="46">
        <v>116100</v>
      </c>
      <c r="I112" s="51"/>
      <c r="J112" s="46">
        <v>0</v>
      </c>
      <c r="K112" s="51"/>
    </row>
    <row r="113" s="37" customFormat="1" ht="33" customHeight="1" spans="1:12">
      <c r="A113" s="50"/>
      <c r="B113" s="55">
        <v>99756.23</v>
      </c>
      <c r="C113" s="50"/>
      <c r="D113" s="55">
        <v>78800</v>
      </c>
      <c r="E113" s="51"/>
      <c r="F113" s="55">
        <v>85938.888</v>
      </c>
      <c r="G113" s="51"/>
      <c r="H113" s="55">
        <v>58800</v>
      </c>
      <c r="I113" s="51"/>
      <c r="J113" s="55">
        <v>0</v>
      </c>
      <c r="K113" s="51"/>
    </row>
    <row r="114" s="37" customFormat="1" ht="33" customHeight="1" spans="1:12">
      <c r="A114" s="50"/>
      <c r="B114" s="79">
        <v>157020.66</v>
      </c>
      <c r="C114" s="50"/>
      <c r="D114" s="80">
        <v>114000</v>
      </c>
      <c r="E114" s="51"/>
      <c r="F114" s="80">
        <v>126570</v>
      </c>
      <c r="G114" s="51"/>
      <c r="H114" s="80">
        <v>114000</v>
      </c>
      <c r="I114" s="51"/>
      <c r="J114" s="79">
        <v>0</v>
      </c>
      <c r="K114" s="51"/>
      <c r="L114" s="10"/>
    </row>
    <row r="115" s="37" customFormat="1" ht="33" customHeight="1" spans="1:12">
      <c r="A115" s="50"/>
      <c r="B115" s="79">
        <v>148451.25</v>
      </c>
      <c r="C115" s="50"/>
      <c r="D115" s="80">
        <v>65000</v>
      </c>
      <c r="E115" s="51"/>
      <c r="F115" s="80">
        <v>71626</v>
      </c>
      <c r="G115" s="51"/>
      <c r="H115" s="80">
        <v>65000</v>
      </c>
      <c r="I115" s="51"/>
      <c r="J115" s="79">
        <v>0</v>
      </c>
      <c r="K115" s="51"/>
    </row>
    <row r="116" s="37" customFormat="1" ht="33" customHeight="1" spans="1:12">
      <c r="A116" s="50"/>
      <c r="B116" s="79">
        <v>82910.63</v>
      </c>
      <c r="C116" s="50"/>
      <c r="D116" s="80">
        <v>43000</v>
      </c>
      <c r="E116" s="51"/>
      <c r="F116" s="80">
        <v>49942</v>
      </c>
      <c r="G116" s="51"/>
      <c r="H116" s="80">
        <v>43000</v>
      </c>
      <c r="I116" s="51"/>
      <c r="J116" s="79">
        <v>0</v>
      </c>
      <c r="K116" s="51"/>
    </row>
    <row r="117" s="37" customFormat="1" ht="33" customHeight="1" spans="1:12">
      <c r="A117" s="50"/>
      <c r="B117" s="64">
        <v>23000</v>
      </c>
      <c r="C117" s="50"/>
      <c r="D117" s="64">
        <v>16000</v>
      </c>
      <c r="E117" s="51"/>
      <c r="F117" s="64">
        <v>16152</v>
      </c>
      <c r="G117" s="51"/>
      <c r="H117" s="64">
        <v>13500</v>
      </c>
      <c r="I117" s="51"/>
      <c r="J117" s="52">
        <v>0</v>
      </c>
      <c r="K117" s="51"/>
    </row>
    <row r="118" s="37" customFormat="1" ht="33" customHeight="1" spans="1:12">
      <c r="A118" s="57"/>
      <c r="B118" s="52">
        <v>84280.03</v>
      </c>
      <c r="C118" s="57"/>
      <c r="D118" s="52">
        <v>54000</v>
      </c>
      <c r="E118" s="58"/>
      <c r="F118" s="52">
        <f>10000+3000</f>
        <v>13000</v>
      </c>
      <c r="G118" s="58"/>
      <c r="H118" s="52">
        <f>10000+3000</f>
        <v>13000</v>
      </c>
      <c r="I118" s="58"/>
      <c r="J118" s="52">
        <v>0</v>
      </c>
      <c r="K118" s="58"/>
    </row>
    <row r="119" s="37" customFormat="1" ht="33" customHeight="1" spans="1:12">
      <c r="A119" s="59" t="s">
        <v>36</v>
      </c>
      <c r="B119" s="60">
        <v>252224</v>
      </c>
      <c r="C119" s="59">
        <f>SUM(B119:$B$292)-SUM(C120:C409)</f>
        <v>252223.999999985</v>
      </c>
      <c r="D119" s="60">
        <v>200000</v>
      </c>
      <c r="E119" s="60">
        <f>SUM(D119:$D$292)-SUM(E120:E409)</f>
        <v>200000</v>
      </c>
      <c r="F119" s="60">
        <v>131284</v>
      </c>
      <c r="G119" s="60">
        <f>SUM(F119:$F$292)-SUM(G120:G409)</f>
        <v>131284</v>
      </c>
      <c r="H119" s="60">
        <v>95000</v>
      </c>
      <c r="I119" s="60">
        <f>SUM(H119:$H$292)-SUM(I120:I409)</f>
        <v>95000</v>
      </c>
      <c r="J119" s="60">
        <v>0</v>
      </c>
      <c r="K119" s="60">
        <f>SUM(J119:$J$292)-SUM(K120:K409)</f>
        <v>0</v>
      </c>
    </row>
    <row r="120" s="37" customFormat="1" ht="33" customHeight="1" spans="1:12">
      <c r="A120" s="45" t="s">
        <v>37</v>
      </c>
      <c r="B120" s="46">
        <v>29893.09</v>
      </c>
      <c r="C120" s="45">
        <f>SUM(B120:$B$292)-SUM(C121:C410)</f>
        <v>128968.090000004</v>
      </c>
      <c r="D120" s="46">
        <v>14000</v>
      </c>
      <c r="E120" s="49">
        <f>SUM(D120:$D$292)-SUM(E121:E410)</f>
        <v>56000</v>
      </c>
      <c r="F120" s="46">
        <v>21409.65</v>
      </c>
      <c r="G120" s="49">
        <f>SUM(F120:$F$292)-SUM(G121:G410)</f>
        <v>31027.7100000009</v>
      </c>
      <c r="H120" s="46">
        <v>14000</v>
      </c>
      <c r="I120" s="49">
        <f>SUM(H120:$H$292)-SUM(I121:I410)</f>
        <v>21000</v>
      </c>
      <c r="J120" s="46">
        <v>0</v>
      </c>
      <c r="K120" s="49">
        <f>SUM(J120:$J$292)-SUM(K121:K410)</f>
        <v>0</v>
      </c>
    </row>
    <row r="121" s="37" customFormat="1" ht="33" customHeight="1" spans="1:12">
      <c r="A121" s="57"/>
      <c r="B121" s="52">
        <v>99075</v>
      </c>
      <c r="C121" s="57"/>
      <c r="D121" s="52">
        <v>42000</v>
      </c>
      <c r="E121" s="58"/>
      <c r="F121" s="52">
        <v>9618.06</v>
      </c>
      <c r="G121" s="58"/>
      <c r="H121" s="52">
        <v>7000</v>
      </c>
      <c r="I121" s="58"/>
      <c r="J121" s="52">
        <v>0</v>
      </c>
      <c r="K121" s="58"/>
    </row>
    <row r="122" s="37" customFormat="1" ht="33" customHeight="1" spans="1:12">
      <c r="A122" s="45" t="s">
        <v>38</v>
      </c>
      <c r="B122" s="78">
        <v>33096.32</v>
      </c>
      <c r="C122" s="45">
        <f>SUM(B122:$B$292)-SUM(C123:C412)</f>
        <v>295022.040000021</v>
      </c>
      <c r="D122" s="78">
        <v>18000</v>
      </c>
      <c r="E122" s="45">
        <f>SUM(D122:$D$292)-SUM(E123:E412)</f>
        <v>159000</v>
      </c>
      <c r="F122" s="78">
        <v>23200</v>
      </c>
      <c r="G122" s="45">
        <f>SUM(F122:$F$292)-SUM(G123:G412)</f>
        <v>78596.549999997</v>
      </c>
      <c r="H122" s="78">
        <v>18000</v>
      </c>
      <c r="I122" s="45">
        <f>SUM(H122:$H$292)-SUM(I123:I412)</f>
        <v>62500</v>
      </c>
      <c r="J122" s="78">
        <v>0</v>
      </c>
      <c r="K122" s="45">
        <f>SUM(J122:$J$292)-SUM(K123:K412)</f>
        <v>916.98000000001</v>
      </c>
    </row>
    <row r="123" s="37" customFormat="1" ht="33" customHeight="1" spans="1:12">
      <c r="A123" s="50"/>
      <c r="B123" s="46">
        <v>22617.55</v>
      </c>
      <c r="C123" s="50"/>
      <c r="D123" s="46">
        <v>18000</v>
      </c>
      <c r="E123" s="50"/>
      <c r="F123" s="46">
        <v>8672</v>
      </c>
      <c r="G123" s="50"/>
      <c r="H123" s="46">
        <v>6500</v>
      </c>
      <c r="I123" s="50"/>
      <c r="J123" s="46">
        <v>0</v>
      </c>
      <c r="K123" s="50"/>
      <c r="L123" s="54"/>
    </row>
    <row r="124" s="37" customFormat="1" ht="33" customHeight="1" spans="1:12">
      <c r="A124" s="50"/>
      <c r="B124" s="94">
        <v>28860.41</v>
      </c>
      <c r="C124" s="50"/>
      <c r="D124" s="95">
        <v>23000</v>
      </c>
      <c r="E124" s="50"/>
      <c r="F124" s="52">
        <v>9046.81</v>
      </c>
      <c r="G124" s="50"/>
      <c r="H124" s="52">
        <v>8000</v>
      </c>
      <c r="I124" s="50"/>
      <c r="J124" s="52">
        <v>916.98</v>
      </c>
      <c r="K124" s="50"/>
    </row>
    <row r="125" s="37" customFormat="1" ht="33" customHeight="1" spans="1:12">
      <c r="A125" s="57"/>
      <c r="B125" s="52">
        <v>210447.76</v>
      </c>
      <c r="C125" s="57"/>
      <c r="D125" s="52">
        <v>100000</v>
      </c>
      <c r="E125" s="57"/>
      <c r="F125" s="52">
        <v>37677.74</v>
      </c>
      <c r="G125" s="57"/>
      <c r="H125" s="52">
        <v>30000</v>
      </c>
      <c r="I125" s="57"/>
      <c r="J125" s="52">
        <v>0</v>
      </c>
      <c r="K125" s="57"/>
    </row>
    <row r="126" s="37" customFormat="1" ht="33" customHeight="1" spans="1:12">
      <c r="A126" s="59" t="s">
        <v>39</v>
      </c>
      <c r="B126" s="46">
        <v>58095.47</v>
      </c>
      <c r="C126" s="59">
        <f>SUM(B126:$B$292)-SUM(C127:C416)</f>
        <v>58095.4699999988</v>
      </c>
      <c r="D126" s="46">
        <v>32000</v>
      </c>
      <c r="E126" s="66">
        <f>SUM(D126:$D$292)-SUM(E127:E416)</f>
        <v>32000</v>
      </c>
      <c r="F126" s="48">
        <v>16009.96</v>
      </c>
      <c r="G126" s="66">
        <f>SUM(F126:$F$292)-SUM(G127:G416)</f>
        <v>16009.9600000009</v>
      </c>
      <c r="H126" s="52">
        <v>15500</v>
      </c>
      <c r="I126" s="66">
        <f>SUM(H126:$H$292)-SUM(I127:I416)</f>
        <v>15500</v>
      </c>
      <c r="J126" s="46">
        <v>0</v>
      </c>
      <c r="K126" s="66">
        <f>SUM(J126:$J$292)-SUM(K127:K416)</f>
        <v>0</v>
      </c>
    </row>
    <row r="127" s="37" customFormat="1" ht="33" customHeight="1" spans="1:12">
      <c r="A127" s="96" t="s">
        <v>40</v>
      </c>
      <c r="B127" s="52"/>
      <c r="C127" s="96">
        <f>SUM(B127:$B$292)-SUM(C128:C417)</f>
        <v>0</v>
      </c>
      <c r="D127" s="52"/>
      <c r="E127" s="67">
        <f>SUM(D127:$D$292)-SUM(E128:E417)</f>
        <v>0</v>
      </c>
      <c r="F127" s="52"/>
      <c r="G127" s="67">
        <f>SUM(F127:$F$292)-SUM(G128:G417)</f>
        <v>0</v>
      </c>
      <c r="H127" s="52"/>
      <c r="I127" s="67">
        <f>SUM(H127:$H$292)-SUM(I128:I417)</f>
        <v>0</v>
      </c>
      <c r="J127" s="52"/>
      <c r="K127" s="67">
        <f>SUM(J127:$J$292)-SUM(K128:K417)</f>
        <v>0</v>
      </c>
    </row>
    <row r="128" s="37" customFormat="1" ht="33" customHeight="1" spans="1:12">
      <c r="A128" s="97"/>
      <c r="B128" s="52"/>
      <c r="C128" s="97"/>
      <c r="D128" s="52"/>
      <c r="E128" s="68"/>
      <c r="F128" s="52"/>
      <c r="G128" s="68"/>
      <c r="H128" s="52"/>
      <c r="I128" s="68"/>
      <c r="J128" s="52"/>
      <c r="K128" s="68"/>
    </row>
    <row r="129" s="37" customFormat="1" ht="33" customHeight="1" spans="1:11">
      <c r="A129" s="97"/>
      <c r="B129" s="52"/>
      <c r="C129" s="97"/>
      <c r="D129" s="52"/>
      <c r="E129" s="68"/>
      <c r="F129" s="52"/>
      <c r="G129" s="68"/>
      <c r="H129" s="52"/>
      <c r="I129" s="68"/>
      <c r="J129" s="52"/>
      <c r="K129" s="68"/>
    </row>
    <row r="130" s="37" customFormat="1" ht="33" customHeight="1" spans="1:11">
      <c r="A130" s="97"/>
      <c r="B130" s="52"/>
      <c r="C130" s="97"/>
      <c r="D130" s="52"/>
      <c r="E130" s="68"/>
      <c r="F130" s="52"/>
      <c r="G130" s="68"/>
      <c r="H130" s="52"/>
      <c r="I130" s="68"/>
      <c r="J130" s="52"/>
      <c r="K130" s="68"/>
    </row>
    <row r="131" s="37" customFormat="1" ht="33" customHeight="1" spans="1:11">
      <c r="A131" s="97"/>
      <c r="B131" s="52"/>
      <c r="C131" s="97"/>
      <c r="D131" s="52"/>
      <c r="E131" s="68"/>
      <c r="F131" s="52"/>
      <c r="G131" s="68"/>
      <c r="H131" s="52"/>
      <c r="I131" s="68"/>
      <c r="J131" s="52"/>
      <c r="K131" s="68"/>
    </row>
    <row r="132" s="37" customFormat="1" ht="33" customHeight="1" spans="1:11">
      <c r="A132" s="97"/>
      <c r="B132" s="52"/>
      <c r="C132" s="97"/>
      <c r="D132" s="52"/>
      <c r="E132" s="68"/>
      <c r="F132" s="52"/>
      <c r="G132" s="68"/>
      <c r="H132" s="52"/>
      <c r="I132" s="68"/>
      <c r="J132" s="52"/>
      <c r="K132" s="68"/>
    </row>
    <row r="133" s="37" customFormat="1" ht="33" customHeight="1" spans="1:11">
      <c r="A133" s="97"/>
      <c r="B133" s="52"/>
      <c r="C133" s="97"/>
      <c r="D133" s="52"/>
      <c r="E133" s="68"/>
      <c r="F133" s="52"/>
      <c r="G133" s="68"/>
      <c r="H133" s="52"/>
      <c r="I133" s="68"/>
      <c r="J133" s="52"/>
      <c r="K133" s="68"/>
    </row>
    <row r="134" s="37" customFormat="1" ht="33" customHeight="1" spans="1:11">
      <c r="A134" s="97"/>
      <c r="B134" s="52"/>
      <c r="C134" s="97"/>
      <c r="D134" s="52"/>
      <c r="E134" s="68"/>
      <c r="F134" s="52"/>
      <c r="G134" s="68"/>
      <c r="H134" s="52"/>
      <c r="I134" s="68"/>
      <c r="J134" s="52"/>
      <c r="K134" s="68"/>
    </row>
    <row r="135" s="37" customFormat="1" ht="33" customHeight="1" spans="1:11">
      <c r="A135" s="98"/>
      <c r="B135" s="52"/>
      <c r="C135" s="98"/>
      <c r="D135" s="52"/>
      <c r="E135" s="69"/>
      <c r="F135" s="52"/>
      <c r="G135" s="69"/>
      <c r="H135" s="52"/>
      <c r="I135" s="69"/>
      <c r="J135" s="52"/>
      <c r="K135" s="69"/>
    </row>
    <row r="136" s="37" customFormat="1" ht="33" customHeight="1" spans="1:11">
      <c r="A136" s="96" t="s">
        <v>41</v>
      </c>
      <c r="B136" s="52"/>
      <c r="C136" s="96">
        <f>SUM(B136:$B$292)-SUM(C137:C426)</f>
        <v>0</v>
      </c>
      <c r="D136" s="52"/>
      <c r="E136" s="67">
        <f>SUM(D136:$D$292)-SUM(E137:E426)</f>
        <v>0</v>
      </c>
      <c r="F136" s="52"/>
      <c r="G136" s="67">
        <f>SUM(F136:$F$292)-SUM(G137:G426)</f>
        <v>82000</v>
      </c>
      <c r="H136" s="52"/>
      <c r="I136" s="67">
        <f>SUM(H136:$H$292)-SUM(I137:I426)</f>
        <v>0</v>
      </c>
      <c r="J136" s="52"/>
      <c r="K136" s="67">
        <f>SUM(J136:$J$292)-SUM(K137:K426)</f>
        <v>0</v>
      </c>
    </row>
    <row r="137" s="37" customFormat="1" ht="33" customHeight="1" spans="1:11">
      <c r="A137" s="97"/>
      <c r="B137" s="52"/>
      <c r="C137" s="97"/>
      <c r="D137" s="52"/>
      <c r="E137" s="68"/>
      <c r="F137" s="52"/>
      <c r="G137" s="68"/>
      <c r="H137" s="52"/>
      <c r="I137" s="68"/>
      <c r="J137" s="52"/>
      <c r="K137" s="68"/>
    </row>
    <row r="138" s="37" customFormat="1" ht="33" customHeight="1" spans="1:11">
      <c r="A138" s="97"/>
      <c r="B138" s="52"/>
      <c r="C138" s="97"/>
      <c r="D138" s="52"/>
      <c r="E138" s="68"/>
      <c r="F138" s="52"/>
      <c r="G138" s="68"/>
      <c r="H138" s="52"/>
      <c r="I138" s="68"/>
      <c r="J138" s="52"/>
      <c r="K138" s="68"/>
    </row>
    <row r="139" s="37" customFormat="1" ht="33" customHeight="1" spans="1:11">
      <c r="A139" s="97"/>
      <c r="B139" s="52"/>
      <c r="C139" s="97"/>
      <c r="D139" s="52"/>
      <c r="E139" s="68"/>
      <c r="F139" s="52"/>
      <c r="G139" s="68"/>
      <c r="H139" s="52"/>
      <c r="I139" s="68"/>
      <c r="J139" s="52"/>
      <c r="K139" s="68"/>
    </row>
    <row r="140" s="37" customFormat="1" ht="33" customHeight="1" spans="1:11">
      <c r="A140" s="97"/>
      <c r="B140" s="52"/>
      <c r="C140" s="97"/>
      <c r="D140" s="52"/>
      <c r="E140" s="68"/>
      <c r="F140" s="52"/>
      <c r="G140" s="68"/>
      <c r="H140" s="52"/>
      <c r="I140" s="68"/>
      <c r="J140" s="52"/>
      <c r="K140" s="68"/>
    </row>
    <row r="141" s="37" customFormat="1" ht="33" customHeight="1" spans="1:11">
      <c r="A141" s="97"/>
      <c r="B141" s="52"/>
      <c r="C141" s="97"/>
      <c r="D141" s="52"/>
      <c r="E141" s="68"/>
      <c r="F141" s="52"/>
      <c r="G141" s="68"/>
      <c r="H141" s="52"/>
      <c r="I141" s="68"/>
      <c r="J141" s="52"/>
      <c r="K141" s="68"/>
    </row>
    <row r="142" s="37" customFormat="1" ht="33" customHeight="1" spans="1:11">
      <c r="A142" s="97"/>
      <c r="B142" s="52"/>
      <c r="C142" s="97"/>
      <c r="D142" s="52"/>
      <c r="E142" s="68"/>
      <c r="F142" s="99">
        <v>42000</v>
      </c>
      <c r="G142" s="68"/>
      <c r="H142" s="52"/>
      <c r="I142" s="68"/>
      <c r="J142" s="52"/>
      <c r="K142" s="68"/>
    </row>
    <row r="143" s="37" customFormat="1" ht="33" customHeight="1" spans="1:11">
      <c r="A143" s="98"/>
      <c r="B143" s="52"/>
      <c r="C143" s="98"/>
      <c r="D143" s="52"/>
      <c r="E143" s="69"/>
      <c r="F143" s="99">
        <v>40000</v>
      </c>
      <c r="G143" s="69"/>
      <c r="H143" s="52"/>
      <c r="I143" s="69"/>
      <c r="J143" s="52"/>
      <c r="K143" s="69"/>
    </row>
    <row r="144" s="37" customFormat="1" ht="33" customHeight="1" spans="1:11">
      <c r="A144" s="64" t="s">
        <v>42</v>
      </c>
      <c r="B144" s="52"/>
      <c r="C144" s="64">
        <f>SUM(B144:$B$292)-SUM(C145:C434)</f>
        <v>0</v>
      </c>
      <c r="D144" s="52"/>
      <c r="E144" s="100">
        <f>SUM(D144:$D$292)-SUM(E145:E434)</f>
        <v>0</v>
      </c>
      <c r="F144" s="99">
        <v>38450.942988</v>
      </c>
      <c r="G144" s="100">
        <f>SUM(F144:$F$292)-SUM(G145:G434)</f>
        <v>38450.9429880008</v>
      </c>
      <c r="H144" s="101">
        <v>15000</v>
      </c>
      <c r="I144" s="100">
        <f>SUM(H144:$H$292)-SUM(I145:I434)</f>
        <v>15000</v>
      </c>
      <c r="J144" s="52">
        <v>274.55</v>
      </c>
      <c r="K144" s="100">
        <f>SUM(J144:$J$292)-SUM(K145:K434)</f>
        <v>274.550000000017</v>
      </c>
    </row>
    <row r="145" s="37" customFormat="1" ht="33" customHeight="1" spans="1:11">
      <c r="A145" s="96" t="s">
        <v>43</v>
      </c>
      <c r="B145" s="52"/>
      <c r="C145" s="96">
        <f>SUM(B145:$B$292)-SUM(C146:C435)</f>
        <v>0</v>
      </c>
      <c r="D145" s="52"/>
      <c r="E145" s="67">
        <f>SUM(D145:$D$292)-SUM(E146:E435)</f>
        <v>0</v>
      </c>
      <c r="F145" s="52"/>
      <c r="G145" s="67">
        <f>SUM(F145:$F$292)-SUM(G146:G435)</f>
        <v>0</v>
      </c>
      <c r="H145" s="52"/>
      <c r="I145" s="67">
        <f>SUM(H145:$H$292)-SUM(I146:I435)</f>
        <v>0</v>
      </c>
      <c r="J145" s="52"/>
      <c r="K145" s="67">
        <f>SUM(J145:$J$292)-SUM(K146:K435)</f>
        <v>0</v>
      </c>
    </row>
    <row r="146" s="37" customFormat="1" ht="33" customHeight="1" spans="1:11">
      <c r="A146" s="97"/>
      <c r="B146" s="52"/>
      <c r="C146" s="97"/>
      <c r="D146" s="52"/>
      <c r="E146" s="68"/>
      <c r="F146" s="52"/>
      <c r="G146" s="68"/>
      <c r="H146" s="52"/>
      <c r="I146" s="68"/>
      <c r="J146" s="52"/>
      <c r="K146" s="68"/>
    </row>
    <row r="147" s="37" customFormat="1" ht="33" customHeight="1" spans="1:11">
      <c r="A147" s="97"/>
      <c r="B147" s="52"/>
      <c r="C147" s="97"/>
      <c r="D147" s="52"/>
      <c r="E147" s="68"/>
      <c r="F147" s="52"/>
      <c r="G147" s="68"/>
      <c r="H147" s="52"/>
      <c r="I147" s="68"/>
      <c r="J147" s="52"/>
      <c r="K147" s="68"/>
    </row>
    <row r="148" s="37" customFormat="1" ht="33" customHeight="1" spans="1:11">
      <c r="A148" s="97"/>
      <c r="B148" s="52"/>
      <c r="C148" s="97"/>
      <c r="D148" s="52"/>
      <c r="E148" s="68"/>
      <c r="F148" s="52"/>
      <c r="G148" s="68"/>
      <c r="H148" s="52"/>
      <c r="I148" s="68"/>
      <c r="J148" s="52"/>
      <c r="K148" s="68"/>
    </row>
    <row r="149" s="37" customFormat="1" ht="33" customHeight="1" spans="1:11">
      <c r="A149" s="98"/>
      <c r="B149" s="52"/>
      <c r="C149" s="98"/>
      <c r="D149" s="52"/>
      <c r="E149" s="69"/>
      <c r="F149" s="52"/>
      <c r="G149" s="69"/>
      <c r="H149" s="52"/>
      <c r="I149" s="69"/>
      <c r="J149" s="52"/>
      <c r="K149" s="69"/>
    </row>
    <row r="150" s="37" customFormat="1" ht="33" customHeight="1" spans="1:11">
      <c r="A150" s="96" t="s">
        <v>44</v>
      </c>
      <c r="B150" s="52"/>
      <c r="C150" s="96">
        <f>SUM(B150:$B$292)-SUM(C151:C440)</f>
        <v>0</v>
      </c>
      <c r="D150" s="52"/>
      <c r="E150" s="67">
        <f>SUM(D150:$D$292)-SUM(E151:E440)</f>
        <v>0</v>
      </c>
      <c r="F150" s="99">
        <v>72085.034091</v>
      </c>
      <c r="G150" s="67">
        <f>SUM(F150:$F$292)-SUM(G151:G440)</f>
        <v>421289.437118001</v>
      </c>
      <c r="H150" s="99">
        <v>3700</v>
      </c>
      <c r="I150" s="67">
        <f>SUM(H150:$H$292)-SUM(I151:I440)</f>
        <v>9461</v>
      </c>
      <c r="J150" s="52"/>
      <c r="K150" s="67">
        <f>SUM(J150:$J$292)-SUM(K151:K440)</f>
        <v>0</v>
      </c>
    </row>
    <row r="151" s="37" customFormat="1" ht="33" customHeight="1" spans="1:11">
      <c r="A151" s="97"/>
      <c r="B151" s="52"/>
      <c r="C151" s="97"/>
      <c r="D151" s="52"/>
      <c r="E151" s="68"/>
      <c r="F151" s="99">
        <f>27371.030036+21046</f>
        <v>48417.030036</v>
      </c>
      <c r="G151" s="68"/>
      <c r="H151" s="101">
        <v>980</v>
      </c>
      <c r="I151" s="68"/>
      <c r="J151" s="52"/>
      <c r="K151" s="68"/>
    </row>
    <row r="152" s="37" customFormat="1" ht="33" customHeight="1" spans="1:11">
      <c r="A152" s="97"/>
      <c r="B152" s="52"/>
      <c r="C152" s="97"/>
      <c r="D152" s="52"/>
      <c r="E152" s="68"/>
      <c r="F152" s="99">
        <f>86149.025283+57394.8</f>
        <v>143543.825283</v>
      </c>
      <c r="G152" s="68"/>
      <c r="H152" s="101">
        <v>2054</v>
      </c>
      <c r="I152" s="68"/>
      <c r="J152" s="52"/>
      <c r="K152" s="68"/>
    </row>
    <row r="153" s="37" customFormat="1" ht="33" customHeight="1" spans="1:11">
      <c r="A153" s="97"/>
      <c r="B153" s="52"/>
      <c r="C153" s="97"/>
      <c r="D153" s="52"/>
      <c r="E153" s="68"/>
      <c r="F153" s="99">
        <v>5693.18852</v>
      </c>
      <c r="G153" s="68"/>
      <c r="H153" s="99">
        <v>160</v>
      </c>
      <c r="I153" s="68"/>
      <c r="J153" s="52"/>
      <c r="K153" s="68"/>
    </row>
    <row r="154" s="37" customFormat="1" ht="33" customHeight="1" spans="1:11">
      <c r="A154" s="97"/>
      <c r="B154" s="52"/>
      <c r="C154" s="97"/>
      <c r="D154" s="52"/>
      <c r="E154" s="68"/>
      <c r="F154" s="99">
        <v>26538.038337</v>
      </c>
      <c r="G154" s="68"/>
      <c r="H154" s="99">
        <v>900</v>
      </c>
      <c r="I154" s="68"/>
      <c r="J154" s="52"/>
      <c r="K154" s="68"/>
    </row>
    <row r="155" s="37" customFormat="1" ht="33" customHeight="1" spans="1:11">
      <c r="A155" s="97"/>
      <c r="B155" s="52"/>
      <c r="C155" s="97"/>
      <c r="D155" s="52"/>
      <c r="E155" s="68"/>
      <c r="F155" s="99">
        <v>30864.505262</v>
      </c>
      <c r="G155" s="68"/>
      <c r="H155" s="99">
        <v>440</v>
      </c>
      <c r="I155" s="68"/>
      <c r="J155" s="52"/>
      <c r="K155" s="68"/>
    </row>
    <row r="156" s="37" customFormat="1" ht="33" customHeight="1" spans="1:11">
      <c r="A156" s="98"/>
      <c r="B156" s="52"/>
      <c r="C156" s="98"/>
      <c r="D156" s="52"/>
      <c r="E156" s="69"/>
      <c r="F156" s="99">
        <f>51110.915589+43036.9</f>
        <v>94147.815589</v>
      </c>
      <c r="G156" s="69"/>
      <c r="H156" s="102">
        <v>1227</v>
      </c>
      <c r="I156" s="69"/>
      <c r="J156" s="103"/>
      <c r="K156" s="69"/>
    </row>
    <row r="157" s="37" customFormat="1" ht="33" customHeight="1" spans="1:11">
      <c r="A157" s="96" t="s">
        <v>45</v>
      </c>
      <c r="B157" s="52"/>
      <c r="C157" s="96">
        <f>SUM(B157:$B$292)-SUM(C158:C447)</f>
        <v>0</v>
      </c>
      <c r="D157" s="52"/>
      <c r="E157" s="67">
        <f>SUM(D157:$D$292)-SUM(E158:E447)</f>
        <v>0</v>
      </c>
      <c r="F157" s="52"/>
      <c r="G157" s="67">
        <f>SUM(F157:$F$292)-SUM(G158:G447)</f>
        <v>0</v>
      </c>
      <c r="H157" s="52"/>
      <c r="I157" s="67">
        <f>SUM(H157:$H$292)-SUM(I158:I447)</f>
        <v>0</v>
      </c>
      <c r="J157" s="52"/>
      <c r="K157" s="67">
        <f>SUM(J157:$J$292)-SUM(K158:K447)</f>
        <v>0</v>
      </c>
    </row>
    <row r="158" s="37" customFormat="1" ht="33" customHeight="1" spans="1:11">
      <c r="A158" s="97"/>
      <c r="B158" s="52"/>
      <c r="C158" s="97"/>
      <c r="D158" s="52"/>
      <c r="E158" s="68"/>
      <c r="F158" s="52"/>
      <c r="G158" s="68"/>
      <c r="H158" s="52"/>
      <c r="I158" s="68"/>
      <c r="J158" s="52"/>
      <c r="K158" s="68"/>
    </row>
    <row r="159" s="37" customFormat="1" ht="33" customHeight="1" spans="1:11">
      <c r="A159" s="97"/>
      <c r="B159" s="52"/>
      <c r="C159" s="97"/>
      <c r="D159" s="52"/>
      <c r="E159" s="68"/>
      <c r="F159" s="52"/>
      <c r="G159" s="68"/>
      <c r="H159" s="52"/>
      <c r="I159" s="68"/>
      <c r="J159" s="52"/>
      <c r="K159" s="68"/>
    </row>
    <row r="160" s="37" customFormat="1" ht="33" customHeight="1" spans="1:11">
      <c r="A160" s="97"/>
      <c r="B160" s="52"/>
      <c r="C160" s="97"/>
      <c r="D160" s="52"/>
      <c r="E160" s="68"/>
      <c r="F160" s="52"/>
      <c r="G160" s="68"/>
      <c r="H160" s="52"/>
      <c r="I160" s="68"/>
      <c r="J160" s="52"/>
      <c r="K160" s="68"/>
    </row>
    <row r="161" s="37" customFormat="1" ht="33" customHeight="1" spans="1:12">
      <c r="A161" s="98"/>
      <c r="B161" s="52"/>
      <c r="C161" s="98"/>
      <c r="D161" s="52"/>
      <c r="E161" s="69"/>
      <c r="F161" s="52"/>
      <c r="G161" s="69"/>
      <c r="H161" s="52"/>
      <c r="I161" s="69"/>
      <c r="J161" s="52"/>
      <c r="K161" s="69"/>
    </row>
    <row r="162" s="37" customFormat="1" ht="33" customHeight="1" spans="1:12">
      <c r="A162" s="96" t="s">
        <v>46</v>
      </c>
      <c r="B162" s="78">
        <v>33096.32</v>
      </c>
      <c r="C162" s="96">
        <f>SUM(B162:$B$292)-SUM(C163:C452)</f>
        <v>578692.700000003</v>
      </c>
      <c r="D162" s="78">
        <v>18000</v>
      </c>
      <c r="E162" s="45">
        <f>SUM(D162:$D$292)-SUM(E163:E452)</f>
        <v>365000</v>
      </c>
      <c r="F162" s="78">
        <v>23200</v>
      </c>
      <c r="G162" s="45">
        <f>SUM(F162:$F$292)-SUM(G163:G452)</f>
        <v>379480.549999997</v>
      </c>
      <c r="H162" s="78">
        <v>18000</v>
      </c>
      <c r="I162" s="45">
        <f>SUM(H162:$H$292)-SUM(I163:I452)</f>
        <v>313400</v>
      </c>
      <c r="J162" s="78">
        <v>0</v>
      </c>
      <c r="K162" s="45">
        <f>SUM(J162:$J$292)-SUM(K163:K452)</f>
        <v>0</v>
      </c>
    </row>
    <row r="163" s="37" customFormat="1" ht="33" customHeight="1" spans="1:12">
      <c r="A163" s="97"/>
      <c r="B163" s="52">
        <v>157213.84</v>
      </c>
      <c r="C163" s="97"/>
      <c r="D163" s="52">
        <v>125000</v>
      </c>
      <c r="E163" s="50"/>
      <c r="F163" s="52">
        <v>108142.55</v>
      </c>
      <c r="G163" s="50"/>
      <c r="H163" s="46">
        <v>73400</v>
      </c>
      <c r="I163" s="50"/>
      <c r="J163" s="52">
        <v>0</v>
      </c>
      <c r="K163" s="50"/>
    </row>
    <row r="164" s="37" customFormat="1" ht="33" customHeight="1" spans="1:12">
      <c r="A164" s="97"/>
      <c r="B164" s="79">
        <v>157020.66</v>
      </c>
      <c r="C164" s="97"/>
      <c r="D164" s="80">
        <v>114000</v>
      </c>
      <c r="E164" s="50"/>
      <c r="F164" s="80">
        <v>126570</v>
      </c>
      <c r="G164" s="50"/>
      <c r="H164" s="80">
        <v>114000</v>
      </c>
      <c r="I164" s="50"/>
      <c r="J164" s="79">
        <v>0</v>
      </c>
      <c r="K164" s="50"/>
      <c r="L164" s="10"/>
    </row>
    <row r="165" s="37" customFormat="1" ht="33" customHeight="1" spans="1:12">
      <c r="A165" s="97"/>
      <c r="B165" s="79">
        <v>148451.25</v>
      </c>
      <c r="C165" s="97"/>
      <c r="D165" s="80">
        <v>65000</v>
      </c>
      <c r="E165" s="50"/>
      <c r="F165" s="80">
        <v>71626</v>
      </c>
      <c r="G165" s="50"/>
      <c r="H165" s="80">
        <v>65000</v>
      </c>
      <c r="I165" s="50"/>
      <c r="J165" s="79">
        <v>0</v>
      </c>
      <c r="K165" s="50"/>
    </row>
    <row r="166" s="37" customFormat="1" ht="33" customHeight="1" spans="1:12">
      <c r="A166" s="98"/>
      <c r="B166" s="79">
        <v>82910.63</v>
      </c>
      <c r="C166" s="98"/>
      <c r="D166" s="80">
        <v>43000</v>
      </c>
      <c r="E166" s="57"/>
      <c r="F166" s="80">
        <v>49942</v>
      </c>
      <c r="G166" s="57"/>
      <c r="H166" s="80">
        <v>43000</v>
      </c>
      <c r="I166" s="57"/>
      <c r="J166" s="79">
        <v>0</v>
      </c>
      <c r="K166" s="57"/>
    </row>
    <row r="167" s="37" customFormat="1" ht="33" customHeight="1" spans="1:12">
      <c r="A167" s="96" t="s">
        <v>47</v>
      </c>
      <c r="B167" s="55">
        <v>99756.23</v>
      </c>
      <c r="C167" s="96">
        <f>SUM(B167:$B$292)-SUM(C168:C457)</f>
        <v>213567.420000002</v>
      </c>
      <c r="D167" s="55">
        <v>78800</v>
      </c>
      <c r="E167" s="76">
        <f>SUM(D167:$D$292)-SUM(E168:E457)</f>
        <v>135800</v>
      </c>
      <c r="F167" s="55">
        <v>85938.888</v>
      </c>
      <c r="G167" s="76">
        <f>SUM(F167:$F$292)-SUM(G168:G457)</f>
        <v>181000.188000001</v>
      </c>
      <c r="H167" s="55">
        <v>58800</v>
      </c>
      <c r="I167" s="76">
        <f>SUM(H167:$H$292)-SUM(I168:I457)</f>
        <v>69252.4000000004</v>
      </c>
      <c r="J167" s="55">
        <v>0</v>
      </c>
      <c r="K167" s="76">
        <f>SUM(J167:$J$292)-SUM(K168:K457)</f>
        <v>13</v>
      </c>
    </row>
    <row r="168" s="37" customFormat="1" ht="33" customHeight="1" spans="1:12">
      <c r="A168" s="97"/>
      <c r="B168" s="52">
        <v>68348</v>
      </c>
      <c r="C168" s="97"/>
      <c r="D168" s="52">
        <v>40000</v>
      </c>
      <c r="E168" s="81"/>
      <c r="F168" s="52">
        <v>68348</v>
      </c>
      <c r="G168" s="81"/>
      <c r="H168" s="52">
        <v>5000</v>
      </c>
      <c r="I168" s="81"/>
      <c r="J168" s="52">
        <v>13</v>
      </c>
      <c r="K168" s="81"/>
    </row>
    <row r="169" s="37" customFormat="1" ht="33" customHeight="1" spans="1:12">
      <c r="A169" s="98"/>
      <c r="B169" s="52">
        <v>45463.19</v>
      </c>
      <c r="C169" s="98"/>
      <c r="D169" s="52">
        <v>17000</v>
      </c>
      <c r="E169" s="77"/>
      <c r="F169" s="52">
        <v>26713.3</v>
      </c>
      <c r="G169" s="77"/>
      <c r="H169" s="52">
        <v>5452.4</v>
      </c>
      <c r="I169" s="77"/>
      <c r="J169" s="52">
        <v>0</v>
      </c>
      <c r="K169" s="77"/>
    </row>
    <row r="170" s="37" customFormat="1" ht="33" customHeight="1" spans="1:12">
      <c r="A170" s="64" t="s">
        <v>48</v>
      </c>
      <c r="B170" s="60">
        <v>205206</v>
      </c>
      <c r="C170" s="64">
        <f>SUM(B170:$B$292)-SUM(C171:C460)</f>
        <v>205205.999999993</v>
      </c>
      <c r="D170" s="60">
        <v>113000</v>
      </c>
      <c r="E170" s="60">
        <f>SUM(D170:$D$292)-SUM(E171:E460)</f>
        <v>113000</v>
      </c>
      <c r="F170" s="60">
        <v>100271</v>
      </c>
      <c r="G170" s="60">
        <f>SUM(F170:$F$292)-SUM(G171:G460)</f>
        <v>100270.999999993</v>
      </c>
      <c r="H170" s="60">
        <v>43000</v>
      </c>
      <c r="I170" s="60">
        <f>SUM(H170:$H$292)-SUM(I171:I460)</f>
        <v>43000</v>
      </c>
      <c r="J170" s="60">
        <v>0</v>
      </c>
      <c r="K170" s="60">
        <f>SUM(J170:$J$292)-SUM(K171:K460)</f>
        <v>0</v>
      </c>
    </row>
    <row r="171" s="37" customFormat="1" ht="33" customHeight="1" spans="1:12">
      <c r="A171" s="96" t="s">
        <v>49</v>
      </c>
      <c r="B171" s="55">
        <v>3114873.04</v>
      </c>
      <c r="C171" s="96">
        <f>SUM(B171:$B$292)-SUM(C172:C461)</f>
        <v>9561526.75000001</v>
      </c>
      <c r="D171" s="55">
        <v>910000</v>
      </c>
      <c r="E171" s="76">
        <f>SUM(D171:$D$292)-SUM(E172:E461)</f>
        <v>2820200</v>
      </c>
      <c r="F171" s="55">
        <v>1676811.78854248</v>
      </c>
      <c r="G171" s="76">
        <f>SUM(F171:$F$292)-SUM(G172:G461)</f>
        <v>5134554.71653428</v>
      </c>
      <c r="H171" s="55">
        <v>787300</v>
      </c>
      <c r="I171" s="76">
        <f>SUM(H171:$H$292)-SUM(I172:I461)</f>
        <v>2430100</v>
      </c>
      <c r="J171" s="55">
        <v>0</v>
      </c>
      <c r="K171" s="76">
        <f>SUM(J171:$J$292)-SUM(K172:K461)</f>
        <v>0</v>
      </c>
    </row>
    <row r="172" s="37" customFormat="1" ht="33" customHeight="1" spans="1:12">
      <c r="A172" s="97"/>
      <c r="B172" s="55">
        <v>4537484.76</v>
      </c>
      <c r="C172" s="97"/>
      <c r="D172" s="55">
        <v>1339200</v>
      </c>
      <c r="E172" s="81"/>
      <c r="F172" s="55">
        <v>2584031.60067576</v>
      </c>
      <c r="G172" s="81"/>
      <c r="H172" s="55">
        <v>1283700</v>
      </c>
      <c r="I172" s="81"/>
      <c r="J172" s="55">
        <v>0</v>
      </c>
      <c r="K172" s="81"/>
    </row>
    <row r="173" s="37" customFormat="1" ht="33" customHeight="1" spans="1:12">
      <c r="A173" s="98"/>
      <c r="B173" s="55">
        <v>1909168.95</v>
      </c>
      <c r="C173" s="98"/>
      <c r="D173" s="55">
        <v>571000</v>
      </c>
      <c r="E173" s="77"/>
      <c r="F173" s="70">
        <v>873711.32731602</v>
      </c>
      <c r="G173" s="77"/>
      <c r="H173" s="55">
        <v>359100</v>
      </c>
      <c r="I173" s="77"/>
      <c r="J173" s="55">
        <v>0</v>
      </c>
      <c r="K173" s="77"/>
    </row>
    <row r="174" s="10" customFormat="1" ht="33" customHeight="1" spans="1:12">
      <c r="A174" s="96" t="s">
        <v>50</v>
      </c>
      <c r="B174" s="52">
        <v>217677.21</v>
      </c>
      <c r="C174" s="96">
        <f>SUM(B174:$B$292)-SUM(C175:C464)</f>
        <v>734529.800000004</v>
      </c>
      <c r="D174" s="52">
        <v>170000</v>
      </c>
      <c r="E174" s="67">
        <f>SUM(D174:$D$292)-SUM(E175:E464)</f>
        <v>414000</v>
      </c>
      <c r="F174" s="52">
        <v>11500</v>
      </c>
      <c r="G174" s="67">
        <f>SUM(F174:$F$292)-SUM(G175:G464)</f>
        <v>418339.649999999</v>
      </c>
      <c r="H174" s="52">
        <v>11500</v>
      </c>
      <c r="I174" s="67">
        <f>SUM(H174:$H$292)-SUM(I175:I464)</f>
        <v>255500</v>
      </c>
      <c r="J174" s="52">
        <v>-6129.86</v>
      </c>
      <c r="K174" s="67">
        <f>SUM(J174:$J$292)-SUM(K175:K464)</f>
        <v>-6129.86000000003</v>
      </c>
      <c r="L174" s="37"/>
    </row>
    <row r="175" s="10" customFormat="1" ht="33" customHeight="1" spans="1:12">
      <c r="A175" s="97"/>
      <c r="B175" s="46">
        <v>29893.09</v>
      </c>
      <c r="C175" s="97"/>
      <c r="D175" s="46">
        <v>14000</v>
      </c>
      <c r="E175" s="68"/>
      <c r="F175" s="46">
        <v>21409.65</v>
      </c>
      <c r="G175" s="68"/>
      <c r="H175" s="46">
        <v>14000</v>
      </c>
      <c r="I175" s="68"/>
      <c r="J175" s="46">
        <v>0</v>
      </c>
      <c r="K175" s="68"/>
      <c r="L175" s="37"/>
    </row>
    <row r="176" s="10" customFormat="1" ht="33" customHeight="1" spans="1:12">
      <c r="A176" s="98"/>
      <c r="B176" s="52">
        <v>486959.5</v>
      </c>
      <c r="C176" s="98"/>
      <c r="D176" s="52">
        <v>230000</v>
      </c>
      <c r="E176" s="69"/>
      <c r="F176" s="52">
        <v>385430</v>
      </c>
      <c r="G176" s="69"/>
      <c r="H176" s="52">
        <v>230000</v>
      </c>
      <c r="I176" s="69"/>
      <c r="J176" s="52">
        <v>0</v>
      </c>
      <c r="K176" s="69"/>
      <c r="L176" s="37"/>
    </row>
    <row r="177" s="37" customFormat="1" ht="33" customHeight="1" spans="1:11">
      <c r="A177" s="96" t="s">
        <v>51</v>
      </c>
      <c r="B177" s="52">
        <v>117022</v>
      </c>
      <c r="C177" s="96">
        <f>SUM(B177:$B$292)-SUM(C178:C467)</f>
        <v>1386651.00999999</v>
      </c>
      <c r="D177" s="52">
        <v>82000</v>
      </c>
      <c r="E177" s="67">
        <f>SUM(D177:$D$292)-SUM(E178:E467)</f>
        <v>821300</v>
      </c>
      <c r="F177" s="52">
        <v>55033</v>
      </c>
      <c r="G177" s="67">
        <f>SUM(F177:$F$292)-SUM(G178:G467)</f>
        <v>454195.486251004</v>
      </c>
      <c r="H177" s="52">
        <v>42000</v>
      </c>
      <c r="I177" s="67">
        <f>SUM(H177:$H$292)-SUM(I178:I467)</f>
        <v>383000</v>
      </c>
      <c r="J177" s="52">
        <v>0</v>
      </c>
      <c r="K177" s="67">
        <f>SUM(J177:$J$292)-SUM(K178:K467)</f>
        <v>0</v>
      </c>
    </row>
    <row r="178" s="37" customFormat="1" ht="33" customHeight="1" spans="1:11">
      <c r="A178" s="97"/>
      <c r="B178" s="79">
        <v>14518</v>
      </c>
      <c r="C178" s="97"/>
      <c r="D178" s="80">
        <v>4000</v>
      </c>
      <c r="E178" s="68"/>
      <c r="F178" s="80">
        <v>5648</v>
      </c>
      <c r="G178" s="68"/>
      <c r="H178" s="80">
        <v>4000</v>
      </c>
      <c r="I178" s="68"/>
      <c r="J178" s="79" t="s">
        <v>24</v>
      </c>
      <c r="K178" s="68"/>
    </row>
    <row r="179" s="37" customFormat="1" ht="33" customHeight="1" spans="1:11">
      <c r="A179" s="97"/>
      <c r="B179" s="79">
        <v>19859</v>
      </c>
      <c r="C179" s="97"/>
      <c r="D179" s="80">
        <v>9800</v>
      </c>
      <c r="E179" s="68"/>
      <c r="F179" s="80">
        <v>13560</v>
      </c>
      <c r="G179" s="68"/>
      <c r="H179" s="80">
        <v>9800</v>
      </c>
      <c r="I179" s="68"/>
      <c r="J179" s="79">
        <v>0</v>
      </c>
      <c r="K179" s="68"/>
    </row>
    <row r="180" s="37" customFormat="1" ht="33" customHeight="1" spans="1:11">
      <c r="A180" s="97"/>
      <c r="B180" s="79">
        <v>59022.03</v>
      </c>
      <c r="C180" s="97"/>
      <c r="D180" s="80">
        <v>47200</v>
      </c>
      <c r="E180" s="68"/>
      <c r="F180" s="80">
        <v>32943</v>
      </c>
      <c r="G180" s="68"/>
      <c r="H180" s="80">
        <v>25200</v>
      </c>
      <c r="I180" s="68"/>
      <c r="J180" s="79" t="s">
        <v>24</v>
      </c>
      <c r="K180" s="68"/>
    </row>
    <row r="181" s="37" customFormat="1" ht="33" customHeight="1" spans="1:11">
      <c r="A181" s="97"/>
      <c r="B181" s="79">
        <v>80682</v>
      </c>
      <c r="C181" s="97"/>
      <c r="D181" s="80">
        <v>64500</v>
      </c>
      <c r="E181" s="68"/>
      <c r="F181" s="80">
        <v>33098.12</v>
      </c>
      <c r="G181" s="68"/>
      <c r="H181" s="80">
        <v>26000</v>
      </c>
      <c r="I181" s="68"/>
      <c r="J181" s="79" t="s">
        <v>24</v>
      </c>
      <c r="K181" s="68"/>
    </row>
    <row r="182" s="37" customFormat="1" ht="33" customHeight="1" spans="1:11">
      <c r="A182" s="97"/>
      <c r="B182" s="64">
        <v>427024</v>
      </c>
      <c r="C182" s="97"/>
      <c r="D182" s="64">
        <v>210000</v>
      </c>
      <c r="E182" s="68"/>
      <c r="F182" s="64">
        <v>57784</v>
      </c>
      <c r="G182" s="68"/>
      <c r="H182" s="64">
        <v>55000</v>
      </c>
      <c r="I182" s="68"/>
      <c r="J182" s="52">
        <v>0</v>
      </c>
      <c r="K182" s="68"/>
    </row>
    <row r="183" s="37" customFormat="1" ht="33" customHeight="1" spans="1:11">
      <c r="A183" s="97"/>
      <c r="B183" s="64">
        <v>489794.82</v>
      </c>
      <c r="C183" s="97"/>
      <c r="D183" s="64">
        <v>270000</v>
      </c>
      <c r="E183" s="68"/>
      <c r="F183" s="64">
        <v>207391</v>
      </c>
      <c r="G183" s="68"/>
      <c r="H183" s="64">
        <v>178000</v>
      </c>
      <c r="I183" s="68"/>
      <c r="J183" s="52">
        <v>0</v>
      </c>
      <c r="K183" s="68"/>
    </row>
    <row r="184" s="37" customFormat="1" ht="33" customHeight="1" spans="1:11">
      <c r="A184" s="97"/>
      <c r="B184" s="52">
        <v>63929.16</v>
      </c>
      <c r="C184" s="97"/>
      <c r="D184" s="52">
        <v>50000</v>
      </c>
      <c r="E184" s="68"/>
      <c r="F184" s="52">
        <v>16107</v>
      </c>
      <c r="G184" s="68"/>
      <c r="H184" s="52">
        <v>13000</v>
      </c>
      <c r="I184" s="68"/>
      <c r="J184" s="52">
        <v>0</v>
      </c>
      <c r="K184" s="68"/>
    </row>
    <row r="185" s="37" customFormat="1" ht="33" customHeight="1" spans="1:11">
      <c r="A185" s="97"/>
      <c r="B185" s="52">
        <v>100000</v>
      </c>
      <c r="C185" s="97"/>
      <c r="D185" s="52">
        <v>73000</v>
      </c>
      <c r="E185" s="68"/>
      <c r="F185" s="52">
        <f>16000+8423+4000+2000</f>
        <v>30423</v>
      </c>
      <c r="G185" s="68"/>
      <c r="H185" s="52">
        <f>25000+3000</f>
        <v>28000</v>
      </c>
      <c r="I185" s="68"/>
      <c r="J185" s="52">
        <v>0</v>
      </c>
      <c r="K185" s="68"/>
    </row>
    <row r="186" s="37" customFormat="1" ht="33" customHeight="1" spans="1:11">
      <c r="A186" s="98"/>
      <c r="B186" s="52">
        <v>14800</v>
      </c>
      <c r="C186" s="98"/>
      <c r="D186" s="52">
        <v>10800</v>
      </c>
      <c r="E186" s="69"/>
      <c r="F186" s="104">
        <f>2208.366251</f>
        <v>2208.366251</v>
      </c>
      <c r="G186" s="69"/>
      <c r="H186" s="102">
        <v>2000</v>
      </c>
      <c r="I186" s="69"/>
      <c r="J186" s="52" t="s">
        <v>20</v>
      </c>
      <c r="K186" s="69"/>
    </row>
    <row r="187" s="37" customFormat="1" ht="33" customHeight="1" spans="1:11">
      <c r="A187" s="64" t="s">
        <v>52</v>
      </c>
      <c r="B187" s="60">
        <v>205206</v>
      </c>
      <c r="C187" s="64">
        <f>SUM(B187:$B$292)-SUM(C188:C477)</f>
        <v>205206.000000007</v>
      </c>
      <c r="D187" s="60">
        <v>113000</v>
      </c>
      <c r="E187" s="60">
        <f>SUM(D187:$D$292)-SUM(E188:E477)</f>
        <v>113000</v>
      </c>
      <c r="F187" s="60">
        <v>100271</v>
      </c>
      <c r="G187" s="60">
        <f>SUM(F187:$F$292)-SUM(G188:G477)</f>
        <v>100271</v>
      </c>
      <c r="H187" s="60">
        <v>43000</v>
      </c>
      <c r="I187" s="60">
        <f>SUM(H187:$H$292)-SUM(I188:I477)</f>
        <v>43000</v>
      </c>
      <c r="J187" s="60">
        <v>0</v>
      </c>
      <c r="K187" s="60">
        <f>SUM(J187:$J$292)-SUM(K188:K477)</f>
        <v>0</v>
      </c>
    </row>
    <row r="188" s="37" customFormat="1" ht="33" customHeight="1" spans="1:11">
      <c r="A188" s="64" t="s">
        <v>53</v>
      </c>
      <c r="B188" s="60">
        <v>579404</v>
      </c>
      <c r="C188" s="64">
        <f>SUM(B188:$B$292)-SUM(C189:C478)</f>
        <v>579403.999999993</v>
      </c>
      <c r="D188" s="60">
        <v>382400</v>
      </c>
      <c r="E188" s="60">
        <f>SUM(D188:$D$292)-SUM(E189:E478)</f>
        <v>382400</v>
      </c>
      <c r="F188" s="60">
        <v>445520.92</v>
      </c>
      <c r="G188" s="60">
        <f>SUM(F188:$F$292)-SUM(G189:G478)</f>
        <v>445520.919999994</v>
      </c>
      <c r="H188" s="60">
        <v>382400</v>
      </c>
      <c r="I188" s="60">
        <f>SUM(H188:$H$292)-SUM(I189:I478)</f>
        <v>382400</v>
      </c>
      <c r="J188" s="60">
        <v>9164.05</v>
      </c>
      <c r="K188" s="60">
        <f>SUM(J188:$J$292)-SUM(K189:K478)</f>
        <v>9164.05</v>
      </c>
    </row>
    <row r="189" s="37" customFormat="1" ht="33" customHeight="1" spans="1:11">
      <c r="A189" s="96" t="s">
        <v>54</v>
      </c>
      <c r="B189" s="52">
        <v>38745</v>
      </c>
      <c r="C189" s="96">
        <f>SUM(B189:$B$292)-SUM(C190:C479)</f>
        <v>1944398.75</v>
      </c>
      <c r="D189" s="52">
        <v>29000</v>
      </c>
      <c r="E189" s="67">
        <f>SUM(D189:$D$292)-SUM(E190:E479)</f>
        <v>1286600</v>
      </c>
      <c r="F189" s="52">
        <v>29000</v>
      </c>
      <c r="G189" s="67">
        <f>SUM(F189:$F$292)-SUM(G190:G479)</f>
        <v>571506.493470006</v>
      </c>
      <c r="H189" s="52">
        <v>29000</v>
      </c>
      <c r="I189" s="67">
        <f>SUM(H189:$H$292)-SUM(I190:I479)</f>
        <v>308500</v>
      </c>
      <c r="J189" s="52">
        <v>0</v>
      </c>
      <c r="K189" s="67">
        <f>SUM(J189:$J$292)-SUM(K190:K479)</f>
        <v>13</v>
      </c>
    </row>
    <row r="190" s="37" customFormat="1" ht="33" customHeight="1" spans="1:11">
      <c r="A190" s="97"/>
      <c r="B190" s="52">
        <v>157213.84</v>
      </c>
      <c r="C190" s="97"/>
      <c r="D190" s="52">
        <v>125000</v>
      </c>
      <c r="E190" s="68"/>
      <c r="F190" s="52">
        <v>108142.55</v>
      </c>
      <c r="G190" s="68"/>
      <c r="H190" s="46">
        <v>73400</v>
      </c>
      <c r="I190" s="68"/>
      <c r="J190" s="52">
        <v>0</v>
      </c>
      <c r="K190" s="68"/>
    </row>
    <row r="191" s="37" customFormat="1" ht="33" customHeight="1" spans="1:11">
      <c r="A191" s="97"/>
      <c r="B191" s="55">
        <v>99756.23</v>
      </c>
      <c r="C191" s="97"/>
      <c r="D191" s="55">
        <v>78800</v>
      </c>
      <c r="E191" s="68"/>
      <c r="F191" s="55">
        <v>85938.888</v>
      </c>
      <c r="G191" s="68"/>
      <c r="H191" s="55">
        <v>58800</v>
      </c>
      <c r="I191" s="68"/>
      <c r="J191" s="55">
        <v>0</v>
      </c>
      <c r="K191" s="68"/>
    </row>
    <row r="192" s="37" customFormat="1" ht="33" customHeight="1" spans="1:11">
      <c r="A192" s="97"/>
      <c r="B192" s="79">
        <v>24490</v>
      </c>
      <c r="C192" s="97"/>
      <c r="D192" s="80">
        <v>16800</v>
      </c>
      <c r="E192" s="68"/>
      <c r="F192" s="80">
        <v>3000</v>
      </c>
      <c r="G192" s="68"/>
      <c r="H192" s="80">
        <v>3000</v>
      </c>
      <c r="I192" s="68"/>
      <c r="J192" s="79" t="s">
        <v>24</v>
      </c>
      <c r="K192" s="68"/>
    </row>
    <row r="193" s="37" customFormat="1" ht="33" customHeight="1" spans="1:12">
      <c r="A193" s="97"/>
      <c r="B193" s="79">
        <v>30195.2</v>
      </c>
      <c r="C193" s="97"/>
      <c r="D193" s="80">
        <v>22300</v>
      </c>
      <c r="E193" s="68"/>
      <c r="F193" s="80">
        <v>8577</v>
      </c>
      <c r="G193" s="68"/>
      <c r="H193" s="80">
        <v>7000</v>
      </c>
      <c r="I193" s="68"/>
      <c r="J193" s="79" t="s">
        <v>24</v>
      </c>
      <c r="K193" s="68"/>
    </row>
    <row r="194" s="37" customFormat="1" ht="33" customHeight="1" spans="1:12">
      <c r="A194" s="97"/>
      <c r="B194" s="46">
        <v>62867.67</v>
      </c>
      <c r="C194" s="97"/>
      <c r="D194" s="46">
        <v>40000</v>
      </c>
      <c r="E194" s="68"/>
      <c r="F194" s="46">
        <v>43808</v>
      </c>
      <c r="G194" s="68"/>
      <c r="H194" s="46">
        <v>33000</v>
      </c>
      <c r="I194" s="68"/>
      <c r="J194" s="46">
        <v>0</v>
      </c>
      <c r="K194" s="68"/>
    </row>
    <row r="195" s="37" customFormat="1" ht="33" customHeight="1" spans="1:12">
      <c r="A195" s="97"/>
      <c r="B195" s="52">
        <v>68348</v>
      </c>
      <c r="C195" s="97"/>
      <c r="D195" s="52">
        <v>40000</v>
      </c>
      <c r="E195" s="68"/>
      <c r="F195" s="52">
        <v>68348</v>
      </c>
      <c r="G195" s="68"/>
      <c r="H195" s="52">
        <v>7300</v>
      </c>
      <c r="I195" s="68"/>
      <c r="J195" s="52">
        <v>13</v>
      </c>
      <c r="K195" s="68"/>
    </row>
    <row r="196" s="37" customFormat="1" ht="33" customHeight="1" spans="1:12">
      <c r="A196" s="97"/>
      <c r="B196" s="82">
        <v>552900</v>
      </c>
      <c r="C196" s="97"/>
      <c r="D196" s="82">
        <v>360000</v>
      </c>
      <c r="E196" s="68"/>
      <c r="F196" s="83">
        <v>126401.35</v>
      </c>
      <c r="G196" s="68"/>
      <c r="H196" s="82">
        <v>40000</v>
      </c>
      <c r="I196" s="68"/>
      <c r="J196" s="82">
        <v>0</v>
      </c>
      <c r="K196" s="68"/>
    </row>
    <row r="197" s="37" customFormat="1" ht="33" customHeight="1" spans="1:12">
      <c r="A197" s="97"/>
      <c r="B197" s="105">
        <v>426345.62</v>
      </c>
      <c r="C197" s="97"/>
      <c r="D197" s="64">
        <v>300000</v>
      </c>
      <c r="E197" s="68"/>
      <c r="F197" s="64">
        <v>68260</v>
      </c>
      <c r="G197" s="68"/>
      <c r="H197" s="64">
        <v>38000</v>
      </c>
      <c r="I197" s="68"/>
      <c r="J197" s="52">
        <v>0</v>
      </c>
      <c r="K197" s="68"/>
    </row>
    <row r="198" s="37" customFormat="1" ht="33" customHeight="1" spans="1:12">
      <c r="A198" s="97"/>
      <c r="B198" s="52">
        <v>84280.03</v>
      </c>
      <c r="C198" s="97"/>
      <c r="D198" s="52">
        <v>54000</v>
      </c>
      <c r="E198" s="68"/>
      <c r="F198" s="52">
        <f>10000+3000</f>
        <v>13000</v>
      </c>
      <c r="G198" s="68"/>
      <c r="H198" s="52">
        <f>10000+3000</f>
        <v>13000</v>
      </c>
      <c r="I198" s="68"/>
      <c r="J198" s="52">
        <v>0</v>
      </c>
      <c r="K198" s="68"/>
    </row>
    <row r="199" s="37" customFormat="1" ht="33" customHeight="1" spans="1:12">
      <c r="A199" s="97"/>
      <c r="B199" s="99">
        <v>50000</v>
      </c>
      <c r="C199" s="97"/>
      <c r="D199" s="99">
        <v>30700</v>
      </c>
      <c r="E199" s="68"/>
      <c r="F199" s="99">
        <v>3000</v>
      </c>
      <c r="G199" s="68"/>
      <c r="H199" s="99">
        <v>3000</v>
      </c>
      <c r="I199" s="68"/>
      <c r="J199" s="52" t="s">
        <v>20</v>
      </c>
      <c r="K199" s="68"/>
    </row>
    <row r="200" s="37" customFormat="1" ht="33" customHeight="1" spans="1:12">
      <c r="A200" s="98"/>
      <c r="B200" s="52">
        <v>349257.16</v>
      </c>
      <c r="C200" s="98"/>
      <c r="D200" s="52">
        <v>190000</v>
      </c>
      <c r="E200" s="69"/>
      <c r="F200" s="104">
        <f>14030.70547</f>
        <v>14030.70547</v>
      </c>
      <c r="G200" s="69"/>
      <c r="H200" s="102">
        <v>3000</v>
      </c>
      <c r="I200" s="69"/>
      <c r="J200" s="52" t="s">
        <v>20</v>
      </c>
      <c r="K200" s="69"/>
    </row>
    <row r="201" s="37" customFormat="1" ht="33" customHeight="1" spans="1:12">
      <c r="A201" s="96" t="s">
        <v>55</v>
      </c>
      <c r="B201" s="78">
        <v>33096.32</v>
      </c>
      <c r="C201" s="96">
        <f>SUM(B201:$B$292)-SUM(C202:C491)</f>
        <v>3961999.81</v>
      </c>
      <c r="D201" s="78">
        <v>18000</v>
      </c>
      <c r="E201" s="45">
        <f>SUM(D201:$D$292)-SUM(E202:E491)</f>
        <v>1219140</v>
      </c>
      <c r="F201" s="78">
        <v>23200</v>
      </c>
      <c r="G201" s="45">
        <f>SUM(F201:$F$292)-SUM(G202:G491)</f>
        <v>1575831.17347001</v>
      </c>
      <c r="H201" s="78">
        <v>18000</v>
      </c>
      <c r="I201" s="45">
        <f>SUM(H201:$H$292)-SUM(I202:I491)</f>
        <v>505300</v>
      </c>
      <c r="J201" s="78">
        <v>0</v>
      </c>
      <c r="K201" s="45">
        <f>SUM(J201:$J$292)-SUM(K202:K491)</f>
        <v>13</v>
      </c>
      <c r="L201" s="54"/>
    </row>
    <row r="202" s="37" customFormat="1" ht="33" customHeight="1" spans="1:12">
      <c r="A202" s="97"/>
      <c r="B202" s="52">
        <v>32169.56</v>
      </c>
      <c r="C202" s="97"/>
      <c r="D202" s="52">
        <v>24100</v>
      </c>
      <c r="E202" s="50"/>
      <c r="F202" s="52">
        <v>7000</v>
      </c>
      <c r="G202" s="50"/>
      <c r="H202" s="52">
        <v>7000</v>
      </c>
      <c r="I202" s="50"/>
      <c r="J202" s="52">
        <v>0</v>
      </c>
      <c r="K202" s="50"/>
    </row>
    <row r="203" s="37" customFormat="1" ht="33" customHeight="1" spans="1:12">
      <c r="A203" s="97"/>
      <c r="B203" s="46">
        <v>23270.55</v>
      </c>
      <c r="C203" s="97"/>
      <c r="D203" s="46">
        <v>15600</v>
      </c>
      <c r="E203" s="50"/>
      <c r="F203" s="52">
        <v>11379.15</v>
      </c>
      <c r="G203" s="50"/>
      <c r="H203" s="52">
        <v>11200</v>
      </c>
      <c r="I203" s="50"/>
      <c r="J203" s="52">
        <v>0</v>
      </c>
      <c r="K203" s="50"/>
    </row>
    <row r="204" s="37" customFormat="1" ht="33" customHeight="1" spans="1:12">
      <c r="A204" s="97"/>
      <c r="B204" s="52">
        <v>14238.08</v>
      </c>
      <c r="C204" s="97"/>
      <c r="D204" s="52">
        <v>10300</v>
      </c>
      <c r="E204" s="50"/>
      <c r="F204" s="52">
        <v>9251.23</v>
      </c>
      <c r="G204" s="50"/>
      <c r="H204" s="52">
        <v>7000</v>
      </c>
      <c r="I204" s="50"/>
      <c r="J204" s="52">
        <v>0</v>
      </c>
      <c r="K204" s="50"/>
    </row>
    <row r="205" s="37" customFormat="1" ht="33" customHeight="1" spans="1:12">
      <c r="A205" s="97"/>
      <c r="B205" s="52">
        <v>157213.84</v>
      </c>
      <c r="C205" s="97"/>
      <c r="D205" s="52">
        <v>125000</v>
      </c>
      <c r="E205" s="50"/>
      <c r="F205" s="52">
        <v>108142.55</v>
      </c>
      <c r="G205" s="50"/>
      <c r="H205" s="46">
        <v>73400</v>
      </c>
      <c r="I205" s="50"/>
      <c r="J205" s="52">
        <v>0</v>
      </c>
      <c r="K205" s="50"/>
    </row>
    <row r="206" s="37" customFormat="1" ht="33" customHeight="1" spans="1:12">
      <c r="A206" s="97"/>
      <c r="B206" s="52">
        <v>2309500</v>
      </c>
      <c r="C206" s="97"/>
      <c r="D206" s="52">
        <v>182240</v>
      </c>
      <c r="E206" s="50"/>
      <c r="F206" s="52">
        <v>950000</v>
      </c>
      <c r="G206" s="50"/>
      <c r="H206" s="52">
        <v>116100</v>
      </c>
      <c r="I206" s="50"/>
      <c r="J206" s="52">
        <v>0</v>
      </c>
      <c r="K206" s="50"/>
    </row>
    <row r="207" s="37" customFormat="1" ht="33" customHeight="1" spans="1:12">
      <c r="A207" s="97"/>
      <c r="B207" s="52">
        <v>35925</v>
      </c>
      <c r="C207" s="97"/>
      <c r="D207" s="52">
        <v>21000</v>
      </c>
      <c r="E207" s="50"/>
      <c r="F207" s="52">
        <v>9000</v>
      </c>
      <c r="G207" s="50"/>
      <c r="H207" s="52">
        <v>9000</v>
      </c>
      <c r="I207" s="50"/>
      <c r="J207" s="52">
        <v>0</v>
      </c>
      <c r="K207" s="50"/>
    </row>
    <row r="208" s="37" customFormat="1" ht="33" customHeight="1" spans="1:12">
      <c r="A208" s="97"/>
      <c r="B208" s="55">
        <v>99756.23</v>
      </c>
      <c r="C208" s="97"/>
      <c r="D208" s="55">
        <v>78800</v>
      </c>
      <c r="E208" s="50"/>
      <c r="F208" s="55">
        <v>85938.888</v>
      </c>
      <c r="G208" s="50"/>
      <c r="H208" s="55">
        <v>58800</v>
      </c>
      <c r="I208" s="50"/>
      <c r="J208" s="55">
        <v>0</v>
      </c>
      <c r="K208" s="50"/>
    </row>
    <row r="209" s="37" customFormat="1" ht="33" customHeight="1" spans="1:12">
      <c r="A209" s="97"/>
      <c r="B209" s="79">
        <v>19859</v>
      </c>
      <c r="C209" s="97"/>
      <c r="D209" s="80">
        <v>9800</v>
      </c>
      <c r="E209" s="50"/>
      <c r="F209" s="80">
        <v>13560</v>
      </c>
      <c r="G209" s="50"/>
      <c r="H209" s="80">
        <v>9800</v>
      </c>
      <c r="I209" s="50"/>
      <c r="J209" s="79">
        <v>0</v>
      </c>
      <c r="K209" s="50"/>
    </row>
    <row r="210" s="37" customFormat="1" ht="33" customHeight="1" spans="1:12">
      <c r="A210" s="97"/>
      <c r="B210" s="79">
        <v>30195.2</v>
      </c>
      <c r="C210" s="97"/>
      <c r="D210" s="80">
        <v>22300</v>
      </c>
      <c r="E210" s="50"/>
      <c r="F210" s="80">
        <v>8577</v>
      </c>
      <c r="G210" s="50"/>
      <c r="H210" s="80">
        <v>7000</v>
      </c>
      <c r="I210" s="50"/>
      <c r="J210" s="79" t="s">
        <v>24</v>
      </c>
      <c r="K210" s="50"/>
    </row>
    <row r="211" s="37" customFormat="1" ht="33" customHeight="1" spans="1:12">
      <c r="A211" s="97"/>
      <c r="B211" s="79">
        <v>148451.25</v>
      </c>
      <c r="C211" s="97"/>
      <c r="D211" s="80">
        <v>65000</v>
      </c>
      <c r="E211" s="50"/>
      <c r="F211" s="80">
        <v>71626</v>
      </c>
      <c r="G211" s="50"/>
      <c r="H211" s="80">
        <v>65000</v>
      </c>
      <c r="I211" s="50"/>
      <c r="J211" s="79">
        <v>0</v>
      </c>
      <c r="K211" s="50"/>
      <c r="L211" s="106" t="s">
        <v>56</v>
      </c>
    </row>
    <row r="212" s="37" customFormat="1" ht="33" customHeight="1" spans="1:12">
      <c r="A212" s="97"/>
      <c r="B212" s="52">
        <v>68348</v>
      </c>
      <c r="C212" s="97"/>
      <c r="D212" s="52">
        <v>40000</v>
      </c>
      <c r="E212" s="50"/>
      <c r="F212" s="52">
        <v>68348</v>
      </c>
      <c r="G212" s="50"/>
      <c r="H212" s="52">
        <v>2000</v>
      </c>
      <c r="I212" s="50"/>
      <c r="J212" s="52">
        <v>13</v>
      </c>
      <c r="K212" s="50"/>
    </row>
    <row r="213" s="37" customFormat="1" ht="33" customHeight="1" spans="1:12">
      <c r="A213" s="97"/>
      <c r="B213" s="82">
        <v>102210</v>
      </c>
      <c r="C213" s="97"/>
      <c r="D213" s="82">
        <v>51000</v>
      </c>
      <c r="E213" s="68"/>
      <c r="F213" s="83">
        <v>54610.61</v>
      </c>
      <c r="G213" s="68"/>
      <c r="H213" s="82">
        <v>12000</v>
      </c>
      <c r="I213" s="68"/>
      <c r="J213" s="82">
        <v>0</v>
      </c>
      <c r="K213" s="68"/>
    </row>
    <row r="214" s="37" customFormat="1" ht="33" customHeight="1" spans="1:12">
      <c r="A214" s="97"/>
      <c r="B214" s="82">
        <v>112164</v>
      </c>
      <c r="C214" s="97"/>
      <c r="D214" s="82">
        <v>66000</v>
      </c>
      <c r="E214" s="68"/>
      <c r="F214" s="83">
        <v>72907.04</v>
      </c>
      <c r="G214" s="68"/>
      <c r="H214" s="82">
        <v>58000</v>
      </c>
      <c r="I214" s="68"/>
      <c r="J214" s="82">
        <v>0</v>
      </c>
      <c r="K214" s="68"/>
    </row>
    <row r="215" s="37" customFormat="1" ht="33" customHeight="1" spans="1:12">
      <c r="A215" s="97"/>
      <c r="B215" s="105">
        <v>426345.62</v>
      </c>
      <c r="C215" s="97"/>
      <c r="D215" s="64">
        <v>300000</v>
      </c>
      <c r="E215" s="50"/>
      <c r="F215" s="64">
        <v>68260</v>
      </c>
      <c r="G215" s="50"/>
      <c r="H215" s="64">
        <v>38000</v>
      </c>
      <c r="I215" s="50"/>
      <c r="J215" s="52">
        <v>0</v>
      </c>
      <c r="K215" s="50"/>
    </row>
    <row r="216" s="37" customFormat="1" ht="33" customHeight="1" spans="1:12">
      <c r="A216" s="98"/>
      <c r="B216" s="52">
        <v>349257.16</v>
      </c>
      <c r="C216" s="98"/>
      <c r="D216" s="52">
        <v>190000</v>
      </c>
      <c r="E216" s="57"/>
      <c r="F216" s="104">
        <f>14030.70547</f>
        <v>14030.70547</v>
      </c>
      <c r="G216" s="57"/>
      <c r="H216" s="102">
        <v>13000</v>
      </c>
      <c r="I216" s="57"/>
      <c r="J216" s="52" t="s">
        <v>20</v>
      </c>
      <c r="K216" s="57"/>
    </row>
    <row r="217" s="37" customFormat="1" ht="33" customHeight="1" spans="1:12">
      <c r="A217" s="96" t="s">
        <v>57</v>
      </c>
      <c r="B217" s="52">
        <v>253832</v>
      </c>
      <c r="C217" s="96">
        <f>SUM(B217:$B$292)-SUM(C218:C507)</f>
        <v>13785407.72</v>
      </c>
      <c r="D217" s="52">
        <v>101500</v>
      </c>
      <c r="E217" s="67">
        <f>SUM(D217:$D$292)-SUM(E218:E507)</f>
        <v>3601808</v>
      </c>
      <c r="F217" s="52">
        <v>97000</v>
      </c>
      <c r="G217" s="67">
        <f>SUM(F217:$F$292)-SUM(G218:G507)</f>
        <v>7959212.01653425</v>
      </c>
      <c r="H217" s="52">
        <v>37500</v>
      </c>
      <c r="I217" s="67">
        <f>SUM(H217:$H$292)-SUM(I218:I507)</f>
        <v>2890400</v>
      </c>
      <c r="J217" s="52">
        <v>0</v>
      </c>
      <c r="K217" s="67">
        <f>SUM(J217:$J$292)-SUM(K218:K507)</f>
        <v>0</v>
      </c>
    </row>
    <row r="218" s="37" customFormat="1" ht="33" customHeight="1" spans="1:12">
      <c r="A218" s="97"/>
      <c r="B218" s="52">
        <v>3670781</v>
      </c>
      <c r="C218" s="97"/>
      <c r="D218" s="52">
        <v>500608</v>
      </c>
      <c r="E218" s="68"/>
      <c r="F218" s="52">
        <v>2692700</v>
      </c>
      <c r="G218" s="68"/>
      <c r="H218" s="52">
        <v>397800</v>
      </c>
      <c r="I218" s="68"/>
      <c r="J218" s="52">
        <v>0</v>
      </c>
      <c r="K218" s="68"/>
    </row>
    <row r="219" s="37" customFormat="1" ht="33" customHeight="1" spans="1:12">
      <c r="A219" s="97"/>
      <c r="B219" s="55">
        <v>3114873.04</v>
      </c>
      <c r="C219" s="97"/>
      <c r="D219" s="55">
        <v>910000</v>
      </c>
      <c r="E219" s="68"/>
      <c r="F219" s="55">
        <v>1676811.78854248</v>
      </c>
      <c r="G219" s="68"/>
      <c r="H219" s="55">
        <v>787300</v>
      </c>
      <c r="I219" s="68"/>
      <c r="J219" s="55">
        <v>0</v>
      </c>
      <c r="K219" s="68"/>
    </row>
    <row r="220" s="37" customFormat="1" ht="33" customHeight="1" spans="1:12">
      <c r="A220" s="97"/>
      <c r="B220" s="55">
        <v>4537484.76</v>
      </c>
      <c r="C220" s="97"/>
      <c r="D220" s="55">
        <v>1339200</v>
      </c>
      <c r="E220" s="68"/>
      <c r="F220" s="55">
        <v>2584031.60067576</v>
      </c>
      <c r="G220" s="68"/>
      <c r="H220" s="55">
        <v>1283700</v>
      </c>
      <c r="I220" s="68"/>
      <c r="J220" s="55">
        <v>0</v>
      </c>
      <c r="K220" s="68"/>
    </row>
    <row r="221" s="37" customFormat="1" ht="33" customHeight="1" spans="1:12">
      <c r="A221" s="97"/>
      <c r="B221" s="55">
        <v>1909168.95</v>
      </c>
      <c r="C221" s="97"/>
      <c r="D221" s="55">
        <v>571000</v>
      </c>
      <c r="E221" s="68"/>
      <c r="F221" s="70">
        <v>873711.32731602</v>
      </c>
      <c r="G221" s="68"/>
      <c r="H221" s="55">
        <v>359100</v>
      </c>
      <c r="I221" s="68"/>
      <c r="J221" s="55">
        <v>0</v>
      </c>
      <c r="K221" s="68"/>
    </row>
    <row r="222" s="37" customFormat="1" ht="33" customHeight="1" spans="1:12">
      <c r="A222" s="98"/>
      <c r="B222" s="55">
        <v>299267.97</v>
      </c>
      <c r="C222" s="98"/>
      <c r="D222" s="55">
        <v>179500</v>
      </c>
      <c r="E222" s="69"/>
      <c r="F222" s="62">
        <v>34957.3</v>
      </c>
      <c r="G222" s="69"/>
      <c r="H222" s="55">
        <v>25000</v>
      </c>
      <c r="I222" s="69"/>
      <c r="J222" s="55">
        <v>0</v>
      </c>
      <c r="K222" s="69"/>
    </row>
    <row r="223" s="37" customFormat="1" ht="33" customHeight="1" spans="1:12">
      <c r="A223" s="96" t="s">
        <v>58</v>
      </c>
      <c r="B223" s="52">
        <v>16801.58</v>
      </c>
      <c r="C223" s="96">
        <f>SUM(B223:$B$292)-SUM(C224:C513)</f>
        <v>104147.82</v>
      </c>
      <c r="D223" s="52">
        <v>5400</v>
      </c>
      <c r="E223" s="67">
        <f>SUM(D223:$D$292)-SUM(E224:E513)</f>
        <v>36400</v>
      </c>
      <c r="F223" s="48">
        <v>6846.71</v>
      </c>
      <c r="G223" s="67">
        <f>SUM(F223:$F$292)-SUM(G224:G513)</f>
        <v>59173.3900000043</v>
      </c>
      <c r="H223" s="52">
        <v>5400</v>
      </c>
      <c r="I223" s="67">
        <f>SUM(H223:$H$292)-SUM(I224:I513)</f>
        <v>36400</v>
      </c>
      <c r="J223" s="52">
        <v>0</v>
      </c>
      <c r="K223" s="67">
        <f>SUM(J223:$J$292)-SUM(K224:K513)</f>
        <v>-181.965000000026</v>
      </c>
    </row>
    <row r="224" s="37" customFormat="1" ht="33" customHeight="1" spans="1:12">
      <c r="A224" s="97"/>
      <c r="B224" s="46">
        <v>52568.27</v>
      </c>
      <c r="C224" s="97"/>
      <c r="D224" s="52">
        <v>21000</v>
      </c>
      <c r="E224" s="68"/>
      <c r="F224" s="48">
        <v>41244.3</v>
      </c>
      <c r="G224" s="68"/>
      <c r="H224" s="52">
        <v>21000</v>
      </c>
      <c r="I224" s="68"/>
      <c r="J224" s="53">
        <f>260.16-442.125</f>
        <v>-181.965</v>
      </c>
      <c r="K224" s="68"/>
    </row>
    <row r="225" s="37" customFormat="1" ht="33" customHeight="1" spans="1:12">
      <c r="A225" s="98"/>
      <c r="B225" s="52">
        <v>34777.97</v>
      </c>
      <c r="C225" s="98"/>
      <c r="D225" s="52">
        <v>10000</v>
      </c>
      <c r="E225" s="69"/>
      <c r="F225" s="48">
        <v>11082.38</v>
      </c>
      <c r="G225" s="69"/>
      <c r="H225" s="52">
        <v>10000</v>
      </c>
      <c r="I225" s="69"/>
      <c r="J225" s="52">
        <v>0</v>
      </c>
      <c r="K225" s="69"/>
      <c r="L225" s="107" t="s">
        <v>59</v>
      </c>
    </row>
    <row r="226" s="37" customFormat="1" ht="33" customHeight="1" spans="1:12">
      <c r="A226" s="96" t="s">
        <v>60</v>
      </c>
      <c r="B226" s="46">
        <v>19382.84</v>
      </c>
      <c r="C226" s="96">
        <f>SUM(B226:$B$292)-SUM(C227:C516)</f>
        <v>10382073.44</v>
      </c>
      <c r="D226" s="46">
        <v>13500</v>
      </c>
      <c r="E226" s="49">
        <f>SUM(D226:$D$292)-SUM(E227:E516)</f>
        <v>1405400</v>
      </c>
      <c r="F226" s="52">
        <v>14242.17</v>
      </c>
      <c r="G226" s="49">
        <f>SUM(F226:$F$292)-SUM(G227:G516)</f>
        <v>8083769.91</v>
      </c>
      <c r="H226" s="46">
        <v>13500</v>
      </c>
      <c r="I226" s="49">
        <f>SUM(H226:$H$292)-SUM(I227:I516)</f>
        <v>1072959.75</v>
      </c>
      <c r="J226" s="46">
        <v>0</v>
      </c>
      <c r="K226" s="49">
        <f>SUM(J226:$J$292)-SUM(K227:K516)</f>
        <v>-139671.2466</v>
      </c>
      <c r="L226" s="54"/>
    </row>
    <row r="227" s="37" customFormat="1" ht="33" customHeight="1" spans="1:12">
      <c r="A227" s="97"/>
      <c r="B227" s="52">
        <v>117022</v>
      </c>
      <c r="C227" s="97"/>
      <c r="D227" s="52">
        <v>82000</v>
      </c>
      <c r="E227" s="51"/>
      <c r="F227" s="52">
        <v>55033</v>
      </c>
      <c r="G227" s="51"/>
      <c r="H227" s="52">
        <v>42000</v>
      </c>
      <c r="I227" s="51"/>
      <c r="J227" s="52">
        <v>0</v>
      </c>
      <c r="K227" s="51"/>
    </row>
    <row r="228" s="37" customFormat="1" ht="33" customHeight="1" spans="1:12">
      <c r="A228" s="97"/>
      <c r="B228" s="52">
        <v>217677.21</v>
      </c>
      <c r="C228" s="97"/>
      <c r="D228" s="52">
        <v>170000</v>
      </c>
      <c r="E228" s="51"/>
      <c r="F228" s="52">
        <v>9000</v>
      </c>
      <c r="G228" s="51"/>
      <c r="H228" s="52">
        <v>9000</v>
      </c>
      <c r="I228" s="51"/>
      <c r="J228" s="52">
        <v>-6129.86</v>
      </c>
      <c r="K228" s="51"/>
    </row>
    <row r="229" s="37" customFormat="1" ht="33" customHeight="1" spans="1:12">
      <c r="A229" s="97"/>
      <c r="B229" s="52">
        <v>10893.38</v>
      </c>
      <c r="C229" s="97"/>
      <c r="D229" s="52">
        <v>8700</v>
      </c>
      <c r="E229" s="51"/>
      <c r="F229" s="52">
        <v>1800</v>
      </c>
      <c r="G229" s="51"/>
      <c r="H229" s="52">
        <v>1800</v>
      </c>
      <c r="I229" s="51"/>
      <c r="J229" s="52">
        <v>0</v>
      </c>
      <c r="K229" s="51"/>
    </row>
    <row r="230" s="37" customFormat="1" ht="33" customHeight="1" spans="1:12">
      <c r="A230" s="97"/>
      <c r="B230" s="46">
        <v>123379</v>
      </c>
      <c r="C230" s="97"/>
      <c r="D230" s="46">
        <v>98700</v>
      </c>
      <c r="E230" s="51"/>
      <c r="F230" s="46">
        <v>61105.75</v>
      </c>
      <c r="G230" s="51"/>
      <c r="H230" s="46">
        <v>44300</v>
      </c>
      <c r="I230" s="51"/>
      <c r="J230" s="52">
        <v>0</v>
      </c>
      <c r="K230" s="51"/>
    </row>
    <row r="231" s="37" customFormat="1" ht="33" customHeight="1" spans="1:12">
      <c r="A231" s="97"/>
      <c r="B231" s="52">
        <v>486959.5</v>
      </c>
      <c r="C231" s="97"/>
      <c r="D231" s="52">
        <v>230000</v>
      </c>
      <c r="E231" s="51"/>
      <c r="F231" s="52">
        <v>385430</v>
      </c>
      <c r="G231" s="51"/>
      <c r="H231" s="52">
        <v>230000</v>
      </c>
      <c r="I231" s="51"/>
      <c r="J231" s="52">
        <v>0</v>
      </c>
      <c r="K231" s="51"/>
    </row>
    <row r="232" s="37" customFormat="1" ht="33" customHeight="1" spans="1:12">
      <c r="A232" s="97"/>
      <c r="B232" s="55">
        <v>157099.72</v>
      </c>
      <c r="C232" s="97"/>
      <c r="D232" s="55">
        <v>103400</v>
      </c>
      <c r="E232" s="51"/>
      <c r="F232" s="55">
        <v>128989.87</v>
      </c>
      <c r="G232" s="51"/>
      <c r="H232" s="55">
        <v>96259.75</v>
      </c>
      <c r="I232" s="51"/>
      <c r="J232" s="55" t="s">
        <v>61</v>
      </c>
      <c r="K232" s="51"/>
    </row>
    <row r="233" s="37" customFormat="1" ht="33" customHeight="1" spans="1:12">
      <c r="A233" s="97"/>
      <c r="B233" s="55">
        <v>29170</v>
      </c>
      <c r="C233" s="97"/>
      <c r="D233" s="55">
        <v>21000</v>
      </c>
      <c r="E233" s="51"/>
      <c r="F233" s="55">
        <v>26680</v>
      </c>
      <c r="G233" s="51"/>
      <c r="H233" s="55">
        <v>18500</v>
      </c>
      <c r="I233" s="51"/>
      <c r="J233" s="55">
        <v>0</v>
      </c>
      <c r="K233" s="51"/>
    </row>
    <row r="234" s="37" customFormat="1" ht="33" customHeight="1" spans="1:12">
      <c r="A234" s="97"/>
      <c r="B234" s="55">
        <v>9020000</v>
      </c>
      <c r="C234" s="97"/>
      <c r="D234" s="55">
        <v>538400</v>
      </c>
      <c r="E234" s="51"/>
      <c r="F234" s="55">
        <v>7302938</v>
      </c>
      <c r="G234" s="51"/>
      <c r="H234" s="55">
        <v>538400</v>
      </c>
      <c r="I234" s="51"/>
      <c r="J234" s="55">
        <v>-133635.4866</v>
      </c>
      <c r="K234" s="51"/>
    </row>
    <row r="235" s="37" customFormat="1" ht="33" customHeight="1" spans="1:12">
      <c r="A235" s="97"/>
      <c r="B235" s="79">
        <v>9640</v>
      </c>
      <c r="C235" s="97"/>
      <c r="D235" s="80">
        <v>6100</v>
      </c>
      <c r="E235" s="51"/>
      <c r="F235" s="80">
        <v>6274</v>
      </c>
      <c r="G235" s="51"/>
      <c r="H235" s="80">
        <v>6100</v>
      </c>
      <c r="I235" s="51"/>
      <c r="J235" s="79">
        <v>94.1</v>
      </c>
      <c r="K235" s="51"/>
    </row>
    <row r="236" s="37" customFormat="1" ht="33" customHeight="1" spans="1:12">
      <c r="A236" s="97"/>
      <c r="B236" s="91">
        <v>14518</v>
      </c>
      <c r="C236" s="97"/>
      <c r="D236" s="92">
        <v>4000</v>
      </c>
      <c r="E236" s="51"/>
      <c r="F236" s="92">
        <v>5648</v>
      </c>
      <c r="G236" s="51"/>
      <c r="H236" s="92">
        <v>4000</v>
      </c>
      <c r="I236" s="51"/>
      <c r="J236" s="79" t="s">
        <v>24</v>
      </c>
      <c r="K236" s="51"/>
      <c r="L236" s="54"/>
    </row>
    <row r="237" s="37" customFormat="1" ht="33" customHeight="1" spans="1:12">
      <c r="A237" s="97"/>
      <c r="B237" s="91">
        <v>9760.41</v>
      </c>
      <c r="C237" s="97"/>
      <c r="D237" s="92">
        <v>4000</v>
      </c>
      <c r="E237" s="51"/>
      <c r="F237" s="92">
        <v>5049</v>
      </c>
      <c r="G237" s="51"/>
      <c r="H237" s="92">
        <v>4000</v>
      </c>
      <c r="I237" s="51"/>
      <c r="J237" s="79">
        <v>0</v>
      </c>
      <c r="K237" s="51"/>
    </row>
    <row r="238" s="37" customFormat="1" ht="33" customHeight="1" spans="1:12">
      <c r="A238" s="97"/>
      <c r="B238" s="91">
        <v>14468.99</v>
      </c>
      <c r="C238" s="97"/>
      <c r="D238" s="92">
        <v>6600</v>
      </c>
      <c r="E238" s="51"/>
      <c r="F238" s="92">
        <v>6945</v>
      </c>
      <c r="G238" s="51"/>
      <c r="H238" s="92">
        <v>6600</v>
      </c>
      <c r="I238" s="51"/>
      <c r="J238" s="79" t="s">
        <v>24</v>
      </c>
      <c r="K238" s="51"/>
    </row>
    <row r="239" s="37" customFormat="1" ht="33" customHeight="1" spans="1:12">
      <c r="A239" s="97"/>
      <c r="B239" s="91">
        <v>12398.36</v>
      </c>
      <c r="C239" s="97"/>
      <c r="D239" s="92">
        <v>7300</v>
      </c>
      <c r="E239" s="51"/>
      <c r="F239" s="92">
        <v>8594</v>
      </c>
      <c r="G239" s="51"/>
      <c r="H239" s="92">
        <v>7300</v>
      </c>
      <c r="I239" s="51"/>
      <c r="J239" s="79" t="s">
        <v>24</v>
      </c>
      <c r="K239" s="51"/>
    </row>
    <row r="240" s="37" customFormat="1" ht="33" customHeight="1" spans="1:12">
      <c r="A240" s="97"/>
      <c r="B240" s="91">
        <v>59022.03</v>
      </c>
      <c r="C240" s="97"/>
      <c r="D240" s="92">
        <v>47200</v>
      </c>
      <c r="E240" s="51"/>
      <c r="F240" s="92">
        <v>32943</v>
      </c>
      <c r="G240" s="51"/>
      <c r="H240" s="92">
        <v>25200</v>
      </c>
      <c r="I240" s="51"/>
      <c r="J240" s="79" t="s">
        <v>24</v>
      </c>
      <c r="K240" s="51"/>
      <c r="L240" s="108"/>
    </row>
    <row r="241" s="37" customFormat="1" ht="33" customHeight="1" spans="1:12">
      <c r="A241" s="98"/>
      <c r="B241" s="91">
        <v>80682</v>
      </c>
      <c r="C241" s="98"/>
      <c r="D241" s="92">
        <v>64500</v>
      </c>
      <c r="E241" s="51"/>
      <c r="F241" s="92">
        <v>33098.12</v>
      </c>
      <c r="G241" s="51"/>
      <c r="H241" s="92">
        <v>26000</v>
      </c>
      <c r="I241" s="51"/>
      <c r="J241" s="79" t="s">
        <v>24</v>
      </c>
      <c r="K241" s="51"/>
    </row>
    <row r="242" s="37" customFormat="1" ht="33" customHeight="1" spans="1:12">
      <c r="A242" s="64" t="s">
        <v>62</v>
      </c>
      <c r="B242" s="86">
        <v>216230</v>
      </c>
      <c r="C242" s="64">
        <f>SUM(B242:$B$292)-SUM(C243:C532)</f>
        <v>216230</v>
      </c>
      <c r="D242" s="86">
        <v>172949</v>
      </c>
      <c r="E242" s="67">
        <f>SUM(D242:$D$292)-SUM(E243:E532)</f>
        <v>172949</v>
      </c>
      <c r="F242" s="86">
        <v>169355</v>
      </c>
      <c r="G242" s="67">
        <f>SUM(F242:$F$292)-SUM(G243:G532)</f>
        <v>169355</v>
      </c>
      <c r="H242" s="86">
        <f>113000+35000</f>
        <v>148000</v>
      </c>
      <c r="I242" s="67">
        <f>SUM(H242:$H$292)-SUM(I243:I532)</f>
        <v>148000</v>
      </c>
      <c r="J242" s="52">
        <v>0</v>
      </c>
      <c r="K242" s="67">
        <f>SUM(J242:$J$292)-SUM(K243:K532)</f>
        <v>0</v>
      </c>
    </row>
    <row r="243" s="37" customFormat="1" ht="33" customHeight="1" spans="1:12">
      <c r="A243" s="64" t="s">
        <v>63</v>
      </c>
      <c r="B243" s="89">
        <v>308017</v>
      </c>
      <c r="C243" s="64">
        <f>SUM(B243:$B$292)-SUM(C244:C533)</f>
        <v>308017</v>
      </c>
      <c r="D243" s="89">
        <v>246000</v>
      </c>
      <c r="E243" s="89">
        <f>SUM(D243:$D$292)-SUM(E244:E533)</f>
        <v>246000</v>
      </c>
      <c r="F243" s="89">
        <v>137877</v>
      </c>
      <c r="G243" s="89">
        <f>SUM(F243:$F$292)-SUM(G244:G533)</f>
        <v>137877</v>
      </c>
      <c r="H243" s="89">
        <v>103000</v>
      </c>
      <c r="I243" s="89">
        <f>SUM(H243:$H$292)-SUM(I244:I533)</f>
        <v>103000</v>
      </c>
      <c r="J243" s="60">
        <v>0</v>
      </c>
      <c r="K243" s="89">
        <f>SUM(J243:$J$292)-SUM(K244:K533)</f>
        <v>0</v>
      </c>
    </row>
    <row r="244" s="37" customFormat="1" ht="33" customHeight="1" spans="1:12">
      <c r="A244" s="96" t="s">
        <v>64</v>
      </c>
      <c r="B244" s="84">
        <v>52568.27</v>
      </c>
      <c r="C244" s="96">
        <f>SUM(B244:$B$292)-SUM(C245:C534)</f>
        <v>154305.939999998</v>
      </c>
      <c r="D244" s="86">
        <v>21000</v>
      </c>
      <c r="E244" s="67">
        <f>SUM(D244:$D$292)-SUM(E245:E534)</f>
        <v>55500</v>
      </c>
      <c r="F244" s="85">
        <v>41244.3</v>
      </c>
      <c r="G244" s="67">
        <f>SUM(F244:$F$292)-SUM(G245:G534)</f>
        <v>94090.6400000006</v>
      </c>
      <c r="H244" s="86">
        <v>21000</v>
      </c>
      <c r="I244" s="67">
        <f>SUM(H244:$H$292)-SUM(I245:I534)</f>
        <v>55500</v>
      </c>
      <c r="J244" s="53">
        <f>260.16-442.125</f>
        <v>-181.965</v>
      </c>
      <c r="K244" s="67">
        <f>SUM(J244:$J$292)-SUM(K245:K534)</f>
        <v>-218.3514</v>
      </c>
    </row>
    <row r="245" s="37" customFormat="1" ht="33" customHeight="1" spans="1:12">
      <c r="A245" s="97"/>
      <c r="B245" s="86">
        <v>40277.12</v>
      </c>
      <c r="C245" s="97"/>
      <c r="D245" s="86">
        <v>10500</v>
      </c>
      <c r="E245" s="68"/>
      <c r="F245" s="85">
        <v>21803.39</v>
      </c>
      <c r="G245" s="68"/>
      <c r="H245" s="86">
        <v>10500</v>
      </c>
      <c r="I245" s="68"/>
      <c r="J245" s="53">
        <f>49.3636-85.75</f>
        <v>-36.3864</v>
      </c>
      <c r="K245" s="68"/>
      <c r="L245" s="108" t="s">
        <v>65</v>
      </c>
    </row>
    <row r="246" s="37" customFormat="1" ht="33" customHeight="1" spans="1:12">
      <c r="A246" s="97"/>
      <c r="B246" s="84">
        <v>31553.33</v>
      </c>
      <c r="C246" s="97"/>
      <c r="D246" s="84">
        <v>13500</v>
      </c>
      <c r="E246" s="68"/>
      <c r="F246" s="85">
        <v>14201.69</v>
      </c>
      <c r="G246" s="68"/>
      <c r="H246" s="86">
        <v>13500</v>
      </c>
      <c r="I246" s="68"/>
      <c r="J246" s="46">
        <v>0</v>
      </c>
      <c r="K246" s="68"/>
    </row>
    <row r="247" s="37" customFormat="1" ht="33" customHeight="1" spans="1:12">
      <c r="A247" s="98"/>
      <c r="B247" s="86">
        <v>29907.22</v>
      </c>
      <c r="C247" s="98"/>
      <c r="D247" s="86">
        <v>10500</v>
      </c>
      <c r="E247" s="68"/>
      <c r="F247" s="85">
        <f>16494.43+346.83</f>
        <v>16841.26</v>
      </c>
      <c r="G247" s="68"/>
      <c r="H247" s="86">
        <v>10500</v>
      </c>
      <c r="I247" s="68"/>
      <c r="J247" s="52">
        <v>0</v>
      </c>
      <c r="K247" s="68"/>
      <c r="L247" s="54"/>
    </row>
    <row r="248" s="37" customFormat="1" ht="33" customHeight="1" spans="1:12">
      <c r="A248" s="96" t="s">
        <v>66</v>
      </c>
      <c r="B248" s="86">
        <v>6715.31</v>
      </c>
      <c r="C248" s="96">
        <f>SUM(B248:$B$292)-SUM(C249:C538)</f>
        <v>416578.520000003</v>
      </c>
      <c r="D248" s="86">
        <v>5000</v>
      </c>
      <c r="E248" s="67">
        <f>SUM(D248:$D$292)-SUM(E249:E538)</f>
        <v>309200</v>
      </c>
      <c r="F248" s="86">
        <v>1500</v>
      </c>
      <c r="G248" s="67">
        <f>SUM(F248:$F$292)-SUM(G249:G538)</f>
        <v>124205.59</v>
      </c>
      <c r="H248" s="86">
        <v>1500</v>
      </c>
      <c r="I248" s="67">
        <f>SUM(H248:$H$292)-SUM(I249:I538)</f>
        <v>88813.9100000001</v>
      </c>
      <c r="J248" s="52">
        <v>0</v>
      </c>
      <c r="K248" s="67">
        <f>SUM(J248:$J$292)-SUM(K249:K538)</f>
        <v>-5500.86</v>
      </c>
    </row>
    <row r="249" s="37" customFormat="1" ht="33" customHeight="1" spans="1:12">
      <c r="A249" s="97"/>
      <c r="B249" s="52">
        <v>217677.21</v>
      </c>
      <c r="C249" s="97"/>
      <c r="D249" s="52">
        <v>170000</v>
      </c>
      <c r="E249" s="68"/>
      <c r="F249" s="52">
        <v>8000</v>
      </c>
      <c r="G249" s="68"/>
      <c r="H249" s="52">
        <v>8000</v>
      </c>
      <c r="I249" s="68"/>
      <c r="J249" s="52">
        <v>-6129.86</v>
      </c>
      <c r="K249" s="68"/>
    </row>
    <row r="250" s="37" customFormat="1" ht="33" customHeight="1" spans="1:12">
      <c r="A250" s="97"/>
      <c r="B250" s="46">
        <v>123379</v>
      </c>
      <c r="C250" s="97"/>
      <c r="D250" s="46">
        <v>98700</v>
      </c>
      <c r="E250" s="68"/>
      <c r="F250" s="46">
        <v>61105.75</v>
      </c>
      <c r="G250" s="68"/>
      <c r="H250" s="46">
        <v>44300</v>
      </c>
      <c r="I250" s="68"/>
      <c r="J250" s="52">
        <v>0</v>
      </c>
      <c r="K250" s="68"/>
    </row>
    <row r="251" s="37" customFormat="1" ht="33" customHeight="1" spans="1:12">
      <c r="A251" s="98"/>
      <c r="B251" s="46">
        <v>68807</v>
      </c>
      <c r="C251" s="98"/>
      <c r="D251" s="46">
        <v>35500</v>
      </c>
      <c r="E251" s="69"/>
      <c r="F251" s="46">
        <v>53599.84</v>
      </c>
      <c r="G251" s="69"/>
      <c r="H251" s="46">
        <v>35013.91</v>
      </c>
      <c r="I251" s="69"/>
      <c r="J251" s="46">
        <v>629</v>
      </c>
      <c r="K251" s="69"/>
    </row>
    <row r="252" s="37" customFormat="1" ht="33" customHeight="1" spans="1:12">
      <c r="A252" s="64" t="s">
        <v>67</v>
      </c>
      <c r="B252" s="71">
        <v>27597</v>
      </c>
      <c r="C252" s="64">
        <f>SUM(B252:$B$292)-SUM(C253:C542)</f>
        <v>27597</v>
      </c>
      <c r="D252" s="71">
        <v>1300</v>
      </c>
      <c r="E252" s="110">
        <f>SUM(D252:$D$292)-SUM(E253:E542)</f>
        <v>1300</v>
      </c>
      <c r="F252" s="71">
        <v>27597</v>
      </c>
      <c r="G252" s="110">
        <f>SUM(F252:$F$292)-SUM(G253:G542)</f>
        <v>27597</v>
      </c>
      <c r="H252" s="71">
        <v>1300</v>
      </c>
      <c r="I252" s="110">
        <f>SUM(H252:$H$292)-SUM(I253:I542)</f>
        <v>1300</v>
      </c>
      <c r="J252" s="71">
        <v>2400</v>
      </c>
      <c r="K252" s="110">
        <f>SUM(J252:$J$292)-SUM(K253:K542)</f>
        <v>2400</v>
      </c>
    </row>
    <row r="253" s="37" customFormat="1" ht="33" customHeight="1" spans="1:12">
      <c r="A253" s="96" t="s">
        <v>68</v>
      </c>
      <c r="B253" s="60">
        <v>308017</v>
      </c>
      <c r="C253" s="96">
        <f>SUM(B253:$B$292)-SUM(C254:C543)</f>
        <v>560241</v>
      </c>
      <c r="D253" s="60">
        <v>246000</v>
      </c>
      <c r="E253" s="89">
        <f>SUM(D253:$D$292)-SUM(E254:E543)</f>
        <v>446000</v>
      </c>
      <c r="F253" s="60">
        <v>137877</v>
      </c>
      <c r="G253" s="89">
        <f>SUM(F253:$F$292)-SUM(G254:G543)</f>
        <v>269160.999999996</v>
      </c>
      <c r="H253" s="60">
        <v>103000</v>
      </c>
      <c r="I253" s="89">
        <f>SUM(H253:$H$292)-SUM(I254:I543)</f>
        <v>198000</v>
      </c>
      <c r="J253" s="60">
        <v>0</v>
      </c>
      <c r="K253" s="89">
        <f>SUM(J253:$J$292)-SUM(K254:K543)</f>
        <v>0</v>
      </c>
    </row>
    <row r="254" s="37" customFormat="1" ht="33" customHeight="1" spans="1:12">
      <c r="A254" s="98"/>
      <c r="B254" s="60">
        <v>252224</v>
      </c>
      <c r="C254" s="98"/>
      <c r="D254" s="60">
        <v>200000</v>
      </c>
      <c r="E254" s="111"/>
      <c r="F254" s="60">
        <v>131284</v>
      </c>
      <c r="G254" s="111"/>
      <c r="H254" s="60">
        <v>95000</v>
      </c>
      <c r="I254" s="111"/>
      <c r="J254" s="60">
        <v>0</v>
      </c>
      <c r="K254" s="111"/>
    </row>
    <row r="255" s="37" customFormat="1" ht="33" customHeight="1" spans="1:12">
      <c r="A255" s="96" t="s">
        <v>69</v>
      </c>
      <c r="B255" s="52">
        <v>22617.55</v>
      </c>
      <c r="C255" s="96">
        <f>SUM(B255:$B$292)-SUM(C256:C545)</f>
        <v>2504380.36</v>
      </c>
      <c r="D255" s="52">
        <v>18000</v>
      </c>
      <c r="E255" s="67">
        <f>SUM(D255:$D$292)-SUM(E256:E545)</f>
        <v>279240</v>
      </c>
      <c r="F255" s="52">
        <v>8672</v>
      </c>
      <c r="G255" s="67">
        <f>SUM(F255:$F$292)-SUM(G256:G545)</f>
        <v>1040403.39</v>
      </c>
      <c r="H255" s="52">
        <v>6500</v>
      </c>
      <c r="I255" s="67">
        <f>SUM(H255:$H$292)-SUM(I256:I545)</f>
        <v>195500</v>
      </c>
      <c r="J255" s="52">
        <v>0</v>
      </c>
      <c r="K255" s="67">
        <f>SUM(J255:$J$292)-SUM(K256:K545)</f>
        <v>0</v>
      </c>
    </row>
    <row r="256" s="37" customFormat="1" ht="33" customHeight="1" spans="1:12">
      <c r="A256" s="97"/>
      <c r="B256" s="52">
        <v>2309500</v>
      </c>
      <c r="C256" s="97"/>
      <c r="D256" s="52">
        <v>182240</v>
      </c>
      <c r="E256" s="68"/>
      <c r="F256" s="52">
        <v>950000</v>
      </c>
      <c r="G256" s="68"/>
      <c r="H256" s="52">
        <v>116100</v>
      </c>
      <c r="I256" s="68"/>
      <c r="J256" s="52">
        <v>0</v>
      </c>
      <c r="K256" s="68"/>
    </row>
    <row r="257" s="37" customFormat="1" ht="33" customHeight="1" spans="1:12">
      <c r="A257" s="97"/>
      <c r="B257" s="55">
        <v>13808.74</v>
      </c>
      <c r="C257" s="97"/>
      <c r="D257" s="55">
        <v>8000</v>
      </c>
      <c r="E257" s="68"/>
      <c r="F257" s="62">
        <v>8105.39</v>
      </c>
      <c r="G257" s="68"/>
      <c r="H257" s="55">
        <v>5900</v>
      </c>
      <c r="I257" s="68"/>
      <c r="J257" s="55">
        <v>0</v>
      </c>
      <c r="K257" s="68"/>
    </row>
    <row r="258" s="37" customFormat="1" ht="33" customHeight="1" spans="1:12">
      <c r="A258" s="97"/>
      <c r="B258" s="79">
        <v>10002.82</v>
      </c>
      <c r="C258" s="97"/>
      <c r="D258" s="80">
        <v>6000</v>
      </c>
      <c r="E258" s="68"/>
      <c r="F258" s="80">
        <v>2000</v>
      </c>
      <c r="G258" s="68"/>
      <c r="H258" s="80">
        <v>2000</v>
      </c>
      <c r="I258" s="68"/>
      <c r="J258" s="79" t="s">
        <v>24</v>
      </c>
      <c r="K258" s="68"/>
    </row>
    <row r="259" s="37" customFormat="1" ht="33" customHeight="1" spans="1:12">
      <c r="A259" s="98"/>
      <c r="B259" s="79">
        <v>148451.25</v>
      </c>
      <c r="C259" s="98"/>
      <c r="D259" s="80">
        <v>65000</v>
      </c>
      <c r="E259" s="69"/>
      <c r="F259" s="80">
        <v>71626</v>
      </c>
      <c r="G259" s="69"/>
      <c r="H259" s="80">
        <v>65000</v>
      </c>
      <c r="I259" s="69"/>
      <c r="J259" s="79">
        <v>0</v>
      </c>
      <c r="K259" s="69"/>
      <c r="L259" s="106" t="s">
        <v>56</v>
      </c>
    </row>
    <row r="260" s="37" customFormat="1" ht="33" customHeight="1" spans="1:12">
      <c r="A260" s="96" t="s">
        <v>70</v>
      </c>
      <c r="B260" s="52">
        <v>253832</v>
      </c>
      <c r="C260" s="96">
        <f>SUM(B260:$B$292)-SUM(C261:C550)</f>
        <v>17711007.72</v>
      </c>
      <c r="D260" s="52">
        <v>101500</v>
      </c>
      <c r="E260" s="67">
        <f>SUM(D260:$D$292)-SUM(E261:E550)</f>
        <v>3758268</v>
      </c>
      <c r="F260" s="52">
        <v>97000</v>
      </c>
      <c r="G260" s="67">
        <f>SUM(F260:$F$292)-SUM(G261:G550)</f>
        <v>8379212.01653426</v>
      </c>
      <c r="H260" s="52">
        <v>37500</v>
      </c>
      <c r="I260" s="67">
        <f>SUM(H260:$H$292)-SUM(I261:I550)</f>
        <v>2908400</v>
      </c>
      <c r="J260" s="52">
        <v>0</v>
      </c>
      <c r="K260" s="67">
        <f>SUM(J260:$J$292)-SUM(K261:K550)</f>
        <v>0</v>
      </c>
    </row>
    <row r="261" s="37" customFormat="1" ht="33" customHeight="1" spans="1:12">
      <c r="A261" s="97"/>
      <c r="B261" s="52">
        <v>3670781</v>
      </c>
      <c r="C261" s="97"/>
      <c r="D261" s="52">
        <v>500608</v>
      </c>
      <c r="E261" s="68"/>
      <c r="F261" s="52">
        <v>2692700</v>
      </c>
      <c r="G261" s="68"/>
      <c r="H261" s="52">
        <v>397800</v>
      </c>
      <c r="I261" s="68"/>
      <c r="J261" s="52">
        <v>0</v>
      </c>
      <c r="K261" s="68"/>
    </row>
    <row r="262" s="37" customFormat="1" ht="33" customHeight="1" spans="1:12">
      <c r="A262" s="97"/>
      <c r="B262" s="52">
        <v>3925600</v>
      </c>
      <c r="C262" s="97"/>
      <c r="D262" s="52">
        <v>156460</v>
      </c>
      <c r="E262" s="68"/>
      <c r="F262" s="52">
        <v>420000</v>
      </c>
      <c r="G262" s="68"/>
      <c r="H262" s="52">
        <v>18000</v>
      </c>
      <c r="I262" s="68"/>
      <c r="J262" s="52">
        <v>0</v>
      </c>
      <c r="K262" s="68"/>
    </row>
    <row r="263" s="37" customFormat="1" ht="33" customHeight="1" spans="1:12">
      <c r="A263" s="97"/>
      <c r="B263" s="55">
        <v>3114873.04</v>
      </c>
      <c r="C263" s="97"/>
      <c r="D263" s="55">
        <v>910000</v>
      </c>
      <c r="E263" s="68"/>
      <c r="F263" s="55">
        <v>1676811.78854248</v>
      </c>
      <c r="G263" s="68"/>
      <c r="H263" s="55">
        <v>787300</v>
      </c>
      <c r="I263" s="68"/>
      <c r="J263" s="55">
        <v>0</v>
      </c>
      <c r="K263" s="68"/>
    </row>
    <row r="264" s="37" customFormat="1" ht="33" customHeight="1" spans="1:12">
      <c r="A264" s="97"/>
      <c r="B264" s="55">
        <v>4537484.76</v>
      </c>
      <c r="C264" s="97"/>
      <c r="D264" s="55">
        <v>1339200</v>
      </c>
      <c r="E264" s="68"/>
      <c r="F264" s="55">
        <v>2584031.60067576</v>
      </c>
      <c r="G264" s="68"/>
      <c r="H264" s="55">
        <v>1283700</v>
      </c>
      <c r="I264" s="68"/>
      <c r="J264" s="55">
        <v>0</v>
      </c>
      <c r="K264" s="68"/>
    </row>
    <row r="265" s="37" customFormat="1" ht="33" customHeight="1" spans="1:12">
      <c r="A265" s="97"/>
      <c r="B265" s="55">
        <v>1909168.95</v>
      </c>
      <c r="C265" s="97"/>
      <c r="D265" s="55">
        <v>571000</v>
      </c>
      <c r="E265" s="68"/>
      <c r="F265" s="70">
        <v>873711.32731602</v>
      </c>
      <c r="G265" s="68"/>
      <c r="H265" s="55">
        <v>359100</v>
      </c>
      <c r="I265" s="68"/>
      <c r="J265" s="55">
        <v>0</v>
      </c>
      <c r="K265" s="68"/>
    </row>
    <row r="266" s="37" customFormat="1" ht="33" customHeight="1" spans="1:12">
      <c r="A266" s="98"/>
      <c r="B266" s="55">
        <v>299267.97</v>
      </c>
      <c r="C266" s="98"/>
      <c r="D266" s="55">
        <v>179500</v>
      </c>
      <c r="E266" s="69"/>
      <c r="F266" s="62">
        <v>34957.3</v>
      </c>
      <c r="G266" s="69"/>
      <c r="H266" s="55">
        <v>25000</v>
      </c>
      <c r="I266" s="69"/>
      <c r="J266" s="55">
        <v>0</v>
      </c>
      <c r="K266" s="69"/>
    </row>
    <row r="267" s="37" customFormat="1" ht="33" customHeight="1" spans="1:12">
      <c r="A267" s="96" t="s">
        <v>71</v>
      </c>
      <c r="B267" s="52">
        <v>28146.99</v>
      </c>
      <c r="C267" s="96">
        <f>SUM(B267:$B$292)-SUM(C268:C557)</f>
        <v>274275.86</v>
      </c>
      <c r="D267" s="52">
        <v>12000</v>
      </c>
      <c r="E267" s="67">
        <f>SUM(D267:$D$292)-SUM(E268:E557)</f>
        <v>118300</v>
      </c>
      <c r="F267" s="48">
        <v>15183.77</v>
      </c>
      <c r="G267" s="67">
        <f>SUM(F267:$F$292)-SUM(G268:G557)</f>
        <v>124974.81</v>
      </c>
      <c r="H267" s="52">
        <v>10000</v>
      </c>
      <c r="I267" s="67">
        <f>SUM(H267:$H$292)-SUM(I268:I557)</f>
        <v>71400</v>
      </c>
      <c r="J267" s="52">
        <v>0</v>
      </c>
      <c r="K267" s="67">
        <f>SUM(J267:$J$292)-SUM(K268:K557)</f>
        <v>0</v>
      </c>
    </row>
    <row r="268" s="37" customFormat="1" ht="33" customHeight="1" spans="1:12">
      <c r="A268" s="97"/>
      <c r="B268" s="52">
        <v>45108.67</v>
      </c>
      <c r="C268" s="97"/>
      <c r="D268" s="52">
        <v>18800</v>
      </c>
      <c r="E268" s="68"/>
      <c r="F268" s="48">
        <v>28106.57</v>
      </c>
      <c r="G268" s="68"/>
      <c r="H268" s="52">
        <v>12400</v>
      </c>
      <c r="I268" s="68"/>
      <c r="J268" s="52">
        <v>0</v>
      </c>
      <c r="K268" s="68"/>
    </row>
    <row r="269" s="37" customFormat="1" ht="33" customHeight="1" spans="1:12">
      <c r="A269" s="97"/>
      <c r="B269" s="52">
        <v>78239.54</v>
      </c>
      <c r="C269" s="97"/>
      <c r="D269" s="52">
        <v>35000</v>
      </c>
      <c r="E269" s="68"/>
      <c r="F269" s="48">
        <v>37750.87</v>
      </c>
      <c r="G269" s="68"/>
      <c r="H269" s="52">
        <v>13000</v>
      </c>
      <c r="I269" s="68"/>
      <c r="J269" s="52">
        <v>0</v>
      </c>
      <c r="K269" s="68"/>
      <c r="L269" s="54"/>
    </row>
    <row r="270" s="37" customFormat="1" ht="33" customHeight="1" spans="1:12">
      <c r="A270" s="97"/>
      <c r="B270" s="52">
        <v>34777.97</v>
      </c>
      <c r="C270" s="97"/>
      <c r="D270" s="52">
        <v>10000</v>
      </c>
      <c r="E270" s="68"/>
      <c r="F270" s="48">
        <v>11082.38</v>
      </c>
      <c r="G270" s="68"/>
      <c r="H270" s="52">
        <v>10000</v>
      </c>
      <c r="I270" s="68"/>
      <c r="J270" s="52">
        <v>0</v>
      </c>
      <c r="K270" s="68"/>
      <c r="L270" s="108" t="s">
        <v>65</v>
      </c>
    </row>
    <row r="271" s="37" customFormat="1" ht="33" customHeight="1" spans="1:12">
      <c r="A271" s="97"/>
      <c r="B271" s="52">
        <v>29907.22</v>
      </c>
      <c r="C271" s="97"/>
      <c r="D271" s="52">
        <v>10500</v>
      </c>
      <c r="E271" s="68"/>
      <c r="F271" s="48">
        <f>16494.43+346.83</f>
        <v>16841.26</v>
      </c>
      <c r="G271" s="68"/>
      <c r="H271" s="52">
        <v>10500</v>
      </c>
      <c r="I271" s="68"/>
      <c r="J271" s="52">
        <v>0</v>
      </c>
      <c r="K271" s="68"/>
    </row>
    <row r="272" s="37" customFormat="1" ht="33" customHeight="1" spans="1:12">
      <c r="A272" s="98"/>
      <c r="B272" s="52">
        <v>58095.47</v>
      </c>
      <c r="C272" s="98"/>
      <c r="D272" s="52">
        <v>32000</v>
      </c>
      <c r="E272" s="69"/>
      <c r="F272" s="48">
        <v>16009.96</v>
      </c>
      <c r="G272" s="69"/>
      <c r="H272" s="52">
        <v>15500</v>
      </c>
      <c r="I272" s="69"/>
      <c r="J272" s="52">
        <v>0</v>
      </c>
      <c r="K272" s="69"/>
    </row>
    <row r="273" s="37" customFormat="1" ht="33" customHeight="1" spans="1:11">
      <c r="A273" s="96" t="s">
        <v>72</v>
      </c>
      <c r="B273" s="55">
        <v>16250</v>
      </c>
      <c r="C273" s="96">
        <f>SUM(B273:$B$292)-SUM(C274:C563)</f>
        <v>531479.73</v>
      </c>
      <c r="D273" s="55">
        <v>12200</v>
      </c>
      <c r="E273" s="76">
        <f>SUM(D273:$D$292)-SUM(E274:E563)</f>
        <v>294600</v>
      </c>
      <c r="F273" s="55">
        <v>15250</v>
      </c>
      <c r="G273" s="76">
        <f>SUM(F273:$F$292)-SUM(G274:G563)</f>
        <v>418284.0400005</v>
      </c>
      <c r="H273" s="55">
        <v>12200</v>
      </c>
      <c r="I273" s="76">
        <f>SUM(H273:$H$292)-SUM(I274:I563)</f>
        <v>262259.75</v>
      </c>
      <c r="J273" s="55">
        <v>0</v>
      </c>
      <c r="K273" s="76">
        <f>SUM(J273:$J$292)-SUM(K274:K563)</f>
        <v>5959.32</v>
      </c>
    </row>
    <row r="274" s="37" customFormat="1" ht="33" customHeight="1" spans="1:11">
      <c r="A274" s="97"/>
      <c r="B274" s="55">
        <v>157099.72</v>
      </c>
      <c r="C274" s="97"/>
      <c r="D274" s="55">
        <v>103400</v>
      </c>
      <c r="E274" s="81"/>
      <c r="F274" s="55">
        <v>128989.87</v>
      </c>
      <c r="G274" s="81"/>
      <c r="H274" s="55">
        <v>96259.75</v>
      </c>
      <c r="I274" s="81"/>
      <c r="J274" s="55" t="s">
        <v>61</v>
      </c>
      <c r="K274" s="81"/>
    </row>
    <row r="275" s="37" customFormat="1" ht="33" customHeight="1" spans="1:11">
      <c r="A275" s="97"/>
      <c r="B275" s="55">
        <v>23750</v>
      </c>
      <c r="C275" s="97"/>
      <c r="D275" s="55">
        <v>19000</v>
      </c>
      <c r="E275" s="81"/>
      <c r="F275" s="55">
        <v>22300</v>
      </c>
      <c r="G275" s="81"/>
      <c r="H275" s="55">
        <v>17800</v>
      </c>
      <c r="I275" s="81"/>
      <c r="J275" s="55">
        <v>0</v>
      </c>
      <c r="K275" s="81"/>
    </row>
    <row r="276" s="37" customFormat="1" ht="33" customHeight="1" spans="1:11">
      <c r="A276" s="97"/>
      <c r="B276" s="79">
        <v>143387.01</v>
      </c>
      <c r="C276" s="97"/>
      <c r="D276" s="80">
        <v>90000</v>
      </c>
      <c r="E276" s="81"/>
      <c r="F276" s="80">
        <v>92002.0000005</v>
      </c>
      <c r="G276" s="81"/>
      <c r="H276" s="80">
        <v>66000</v>
      </c>
      <c r="I276" s="81"/>
      <c r="J276" s="79" t="s">
        <v>24</v>
      </c>
      <c r="K276" s="81"/>
    </row>
    <row r="277" s="37" customFormat="1" ht="33" customHeight="1" spans="1:11">
      <c r="A277" s="98"/>
      <c r="B277" s="52">
        <v>190993</v>
      </c>
      <c r="C277" s="98"/>
      <c r="D277" s="52">
        <v>70000</v>
      </c>
      <c r="E277" s="77"/>
      <c r="F277" s="52">
        <v>159742.17</v>
      </c>
      <c r="G277" s="77"/>
      <c r="H277" s="52">
        <v>70000</v>
      </c>
      <c r="I277" s="77"/>
      <c r="J277" s="52">
        <v>5959.32</v>
      </c>
      <c r="K277" s="77"/>
    </row>
    <row r="278" s="37" customFormat="1" ht="33" customHeight="1" spans="1:11">
      <c r="A278" s="96" t="s">
        <v>73</v>
      </c>
      <c r="B278" s="52"/>
      <c r="C278" s="96">
        <f>SUM(B278:$B$292)-SUM(C279:C568)</f>
        <v>0</v>
      </c>
      <c r="D278" s="52"/>
      <c r="E278" s="67">
        <f>SUM(D278:$D$292)-SUM(E279:E568)</f>
        <v>0</v>
      </c>
      <c r="F278" s="52"/>
      <c r="G278" s="67">
        <f>SUM(F278:$F$292)-SUM(G279:G568)</f>
        <v>421289.437118</v>
      </c>
      <c r="H278" s="52"/>
      <c r="I278" s="67">
        <f>SUM(H278:$H$292)-SUM(I279:I568)</f>
        <v>10200</v>
      </c>
      <c r="J278" s="52"/>
      <c r="K278" s="67">
        <f>SUM(J278:$J$292)-SUM(K279:K568)</f>
        <v>1386.396169</v>
      </c>
    </row>
    <row r="279" s="37" customFormat="1" ht="33" customHeight="1" spans="1:11">
      <c r="A279" s="97"/>
      <c r="B279" s="52"/>
      <c r="C279" s="97"/>
      <c r="D279" s="52"/>
      <c r="E279" s="68"/>
      <c r="F279" s="99">
        <v>72085.034091</v>
      </c>
      <c r="G279" s="68"/>
      <c r="H279" s="99">
        <v>3700</v>
      </c>
      <c r="I279" s="68"/>
      <c r="J279" s="52"/>
      <c r="K279" s="68"/>
    </row>
    <row r="280" s="37" customFormat="1" ht="33" customHeight="1" spans="1:11">
      <c r="A280" s="97"/>
      <c r="B280" s="52"/>
      <c r="C280" s="97"/>
      <c r="D280" s="52"/>
      <c r="E280" s="68"/>
      <c r="F280" s="99">
        <f>27371.030036+21046</f>
        <v>48417.030036</v>
      </c>
      <c r="G280" s="68"/>
      <c r="H280" s="101">
        <v>980</v>
      </c>
      <c r="I280" s="68"/>
      <c r="J280" s="52">
        <v>258.77</v>
      </c>
      <c r="K280" s="68"/>
    </row>
    <row r="281" s="37" customFormat="1" ht="33" customHeight="1" spans="1:11">
      <c r="A281" s="97"/>
      <c r="B281" s="52"/>
      <c r="C281" s="97"/>
      <c r="D281" s="52"/>
      <c r="E281" s="68"/>
      <c r="F281" s="99">
        <f>86149.025283+57394.8</f>
        <v>143543.825283</v>
      </c>
      <c r="G281" s="68"/>
      <c r="H281" s="101">
        <v>2200</v>
      </c>
      <c r="I281" s="68"/>
      <c r="J281" s="99">
        <v>503.697265</v>
      </c>
      <c r="K281" s="68"/>
    </row>
    <row r="282" s="37" customFormat="1" ht="33" customHeight="1" spans="1:11">
      <c r="A282" s="97"/>
      <c r="B282" s="52"/>
      <c r="C282" s="97"/>
      <c r="D282" s="52"/>
      <c r="E282" s="68"/>
      <c r="F282" s="99">
        <v>5693.18852</v>
      </c>
      <c r="G282" s="68"/>
      <c r="H282" s="99">
        <v>160</v>
      </c>
      <c r="I282" s="68"/>
      <c r="J282" s="52"/>
      <c r="K282" s="68"/>
    </row>
    <row r="283" s="37" customFormat="1" ht="33" customHeight="1" spans="1:11">
      <c r="A283" s="97"/>
      <c r="B283" s="52"/>
      <c r="C283" s="97"/>
      <c r="D283" s="52"/>
      <c r="E283" s="68"/>
      <c r="F283" s="99">
        <v>26538.038337</v>
      </c>
      <c r="G283" s="68"/>
      <c r="H283" s="99">
        <v>900</v>
      </c>
      <c r="I283" s="68"/>
      <c r="J283" s="52"/>
      <c r="K283" s="68"/>
    </row>
    <row r="284" s="37" customFormat="1" ht="33" customHeight="1" spans="1:11">
      <c r="A284" s="97"/>
      <c r="B284" s="52"/>
      <c r="C284" s="97"/>
      <c r="D284" s="52"/>
      <c r="E284" s="68"/>
      <c r="F284" s="99">
        <v>30864.505262</v>
      </c>
      <c r="G284" s="68"/>
      <c r="H284" s="99">
        <v>440</v>
      </c>
      <c r="I284" s="68"/>
      <c r="J284" s="52"/>
      <c r="K284" s="68"/>
    </row>
    <row r="285" s="37" customFormat="1" ht="33" customHeight="1" spans="1:11">
      <c r="A285" s="98"/>
      <c r="B285" s="52"/>
      <c r="C285" s="98"/>
      <c r="D285" s="52"/>
      <c r="E285" s="69"/>
      <c r="F285" s="99">
        <f>51110.915589+43036.9</f>
        <v>94147.815589</v>
      </c>
      <c r="G285" s="69"/>
      <c r="H285" s="102">
        <v>1820</v>
      </c>
      <c r="I285" s="69"/>
      <c r="J285" s="99">
        <v>623.928904</v>
      </c>
      <c r="K285" s="69"/>
    </row>
    <row r="286" s="37" customFormat="1" ht="33" customHeight="1" spans="1:11">
      <c r="A286" s="112" t="s">
        <v>74</v>
      </c>
      <c r="B286" s="78">
        <v>33096.32</v>
      </c>
      <c r="C286" s="112">
        <f>SUM(B286:$B$292)-SUM(C287:C576)</f>
        <v>855219.23</v>
      </c>
      <c r="D286" s="78">
        <v>18000</v>
      </c>
      <c r="E286" s="45">
        <f>SUM(D286:$D$292)-SUM(E287:E576)</f>
        <v>568300</v>
      </c>
      <c r="F286" s="78">
        <v>23200</v>
      </c>
      <c r="G286" s="45">
        <f>SUM(F286:$F$292)-SUM(G287:G576)</f>
        <v>363339.04</v>
      </c>
      <c r="H286" s="78">
        <v>18000</v>
      </c>
      <c r="I286" s="45">
        <f>SUM(H286:$H$292)-SUM(I287:I576)</f>
        <v>286800</v>
      </c>
      <c r="J286" s="78">
        <v>0</v>
      </c>
      <c r="K286" s="45">
        <f>SUM(J286:$J$292)-SUM(K287:K576)</f>
        <v>0</v>
      </c>
    </row>
    <row r="287" s="37" customFormat="1" ht="33" customHeight="1" spans="1:11">
      <c r="A287" s="38"/>
      <c r="B287" s="52">
        <v>23823</v>
      </c>
      <c r="C287" s="38"/>
      <c r="D287" s="52">
        <v>17500</v>
      </c>
      <c r="E287" s="50"/>
      <c r="F287" s="52">
        <v>8900</v>
      </c>
      <c r="G287" s="50"/>
      <c r="H287" s="52">
        <v>6000</v>
      </c>
      <c r="I287" s="50"/>
      <c r="J287" s="52">
        <v>0</v>
      </c>
      <c r="K287" s="50"/>
    </row>
    <row r="288" s="37" customFormat="1" ht="33" customHeight="1" spans="1:11">
      <c r="A288" s="38"/>
      <c r="B288" s="79">
        <v>19859</v>
      </c>
      <c r="C288" s="38"/>
      <c r="D288" s="80">
        <v>9800</v>
      </c>
      <c r="E288" s="50"/>
      <c r="F288" s="80">
        <v>13560</v>
      </c>
      <c r="G288" s="50"/>
      <c r="H288" s="80">
        <v>9800</v>
      </c>
      <c r="I288" s="50"/>
      <c r="J288" s="79">
        <v>0</v>
      </c>
      <c r="K288" s="50"/>
    </row>
    <row r="289" s="37" customFormat="1" ht="33" customHeight="1" spans="1:11">
      <c r="A289" s="38"/>
      <c r="B289" s="79">
        <v>157020.66</v>
      </c>
      <c r="C289" s="38"/>
      <c r="D289" s="80">
        <v>114000</v>
      </c>
      <c r="E289" s="50"/>
      <c r="F289" s="80">
        <v>126570</v>
      </c>
      <c r="G289" s="50"/>
      <c r="H289" s="80">
        <v>114000</v>
      </c>
      <c r="I289" s="50"/>
      <c r="J289" s="79">
        <v>0</v>
      </c>
      <c r="K289" s="50"/>
    </row>
    <row r="290" s="37" customFormat="1" ht="33" customHeight="1" spans="1:11">
      <c r="A290" s="38"/>
      <c r="B290" s="79">
        <v>82910.63</v>
      </c>
      <c r="C290" s="38"/>
      <c r="D290" s="80">
        <v>43000</v>
      </c>
      <c r="E290" s="50"/>
      <c r="F290" s="80">
        <v>49942</v>
      </c>
      <c r="G290" s="50"/>
      <c r="H290" s="80">
        <v>43000</v>
      </c>
      <c r="I290" s="50"/>
      <c r="J290" s="79">
        <v>0</v>
      </c>
      <c r="K290" s="50"/>
    </row>
    <row r="291" s="37" customFormat="1" ht="33" customHeight="1" spans="1:11">
      <c r="A291" s="38"/>
      <c r="B291" s="82">
        <v>112164</v>
      </c>
      <c r="C291" s="38"/>
      <c r="D291" s="82">
        <v>66000</v>
      </c>
      <c r="E291" s="68"/>
      <c r="F291" s="83">
        <v>72907.04</v>
      </c>
      <c r="G291" s="68"/>
      <c r="H291" s="82">
        <v>58000</v>
      </c>
      <c r="I291" s="68"/>
      <c r="J291" s="82">
        <v>0</v>
      </c>
      <c r="K291" s="68"/>
    </row>
    <row r="292" s="37" customFormat="1" ht="33" customHeight="1" spans="1:11">
      <c r="A292" s="38"/>
      <c r="B292" s="105">
        <v>426345.62</v>
      </c>
      <c r="C292" s="38"/>
      <c r="D292" s="64">
        <v>300000</v>
      </c>
      <c r="E292" s="57"/>
      <c r="F292" s="64">
        <v>68260</v>
      </c>
      <c r="G292" s="57"/>
      <c r="H292" s="64">
        <v>38000</v>
      </c>
      <c r="I292" s="57"/>
      <c r="J292" s="52">
        <v>0</v>
      </c>
      <c r="K292" s="57"/>
    </row>
  </sheetData>
  <sheetProtection formatCells="0" insertHyperlinks="0" autoFilter="0"/>
  <autoFilter xmlns:etc="http://www.wps.cn/officeDocument/2017/etCustomData" ref="A1:K292" etc:filterBottomFollowUsedRange="0">
    <extLst/>
  </autoFilter>
  <pageMargins left="0.196527777777778" right="0.196527777777778" top="0.747916666666667" bottom="0.747916666666667" header="0.298611111111111" footer="0.298611111111111"/>
  <pageSetup paperSize="9" scale="37" fitToHeight="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2"/>
  <sheetViews>
    <sheetView zoomScale="80" zoomScaleNormal="80" workbookViewId="0">
      <pane xSplit="1" topLeftCell="B1" activePane="topRight" state="frozen"/>
      <selection/>
      <selection pane="topRight" activeCell="D13" sqref="D13"/>
    </sheetView>
  </sheetViews>
  <sheetFormatPr defaultColWidth="9" defaultRowHeight="13.5"/>
  <cols>
    <col min="1" max="1" width="38.275" style="38" customWidth="1"/>
    <col min="2" max="2" width="11" style="12" customWidth="1"/>
    <col min="3" max="3" width="38.275" style="38" customWidth="1"/>
    <col min="4" max="4" width="21.7166666666667" style="12" customWidth="1"/>
    <col min="5" max="5" width="21.7166666666667" style="39" customWidth="1"/>
    <col min="6" max="6" width="13.5916666666667" style="12" customWidth="1"/>
    <col min="7" max="7" width="21.7166666666667" style="40" customWidth="1"/>
    <col min="8" max="8" width="10.5" style="12" customWidth="1"/>
    <col min="9" max="9" width="21.7166666666667" style="40" customWidth="1"/>
    <col min="10" max="10" width="10.6333333333333" style="12" customWidth="1"/>
    <col min="11" max="11" width="21.7166666666667" style="40" customWidth="1"/>
    <col min="12" max="12" width="17.0333333333333" customWidth="1"/>
  </cols>
  <sheetData>
    <row r="1" s="37" customFormat="1" ht="80.25" customHeight="1" spans="1:12">
      <c r="A1" s="41" t="s">
        <v>0</v>
      </c>
      <c r="C1" s="42" t="s">
        <v>1</v>
      </c>
      <c r="E1" s="43" t="s">
        <v>2</v>
      </c>
      <c r="G1" s="42" t="s">
        <v>3</v>
      </c>
      <c r="I1" s="42" t="s">
        <v>2</v>
      </c>
      <c r="K1" s="44" t="s">
        <v>4</v>
      </c>
    </row>
    <row r="2" s="37" customFormat="1" ht="33" customHeight="1" spans="1:12">
      <c r="A2" s="45" t="s">
        <v>5</v>
      </c>
      <c r="B2" s="46">
        <v>47331.65</v>
      </c>
      <c r="C2" s="45">
        <f>SUM(B2:$B$292)-SUM(C3:C292)</f>
        <v>2888202.74000001</v>
      </c>
      <c r="D2" s="46">
        <v>13300</v>
      </c>
      <c r="E2" s="47">
        <f>SUM(D2:$D$292)-SUM(E3:E292)</f>
        <v>908800</v>
      </c>
      <c r="F2" s="48">
        <v>39381.07</v>
      </c>
      <c r="G2" s="49">
        <f>SUM(F2:$F$292)-SUM(G3:G292)</f>
        <v>1785729.82785226</v>
      </c>
      <c r="H2" s="46">
        <v>13000</v>
      </c>
      <c r="I2" s="49">
        <f>SUM(H2:$H$292)-SUM(I3:I292)</f>
        <v>822500</v>
      </c>
      <c r="J2" s="46">
        <f>13.95-69.53</f>
        <v>-55.58</v>
      </c>
      <c r="K2" s="49">
        <f>SUM(J2:$J$292)-SUM(K3:K292)</f>
        <v>-12260.9014</v>
      </c>
    </row>
    <row r="3" s="37" customFormat="1" ht="33" customHeight="1" spans="1:12">
      <c r="A3" s="50"/>
      <c r="B3" s="46">
        <v>52568.27</v>
      </c>
      <c r="C3" s="50"/>
      <c r="D3" s="46">
        <v>21000</v>
      </c>
      <c r="E3" s="51"/>
      <c r="F3" s="48">
        <v>41244.3</v>
      </c>
      <c r="G3" s="51"/>
      <c r="H3" s="52">
        <v>21000</v>
      </c>
      <c r="I3" s="51"/>
      <c r="J3" s="53">
        <f>260.16-442.125</f>
        <v>-181.965</v>
      </c>
      <c r="K3" s="51"/>
    </row>
    <row r="4" s="37" customFormat="1" ht="33" customHeight="1" spans="1:12">
      <c r="A4" s="50"/>
      <c r="B4" s="46">
        <v>40277.12</v>
      </c>
      <c r="C4" s="50"/>
      <c r="D4" s="46">
        <v>10500</v>
      </c>
      <c r="E4" s="51"/>
      <c r="F4" s="48">
        <v>21803.39</v>
      </c>
      <c r="G4" s="51"/>
      <c r="H4" s="46">
        <v>10500</v>
      </c>
      <c r="I4" s="51"/>
      <c r="J4" s="53">
        <f>49.3636-85.75</f>
        <v>-36.3864</v>
      </c>
      <c r="K4" s="51"/>
      <c r="L4" s="54"/>
    </row>
    <row r="5" s="37" customFormat="1" ht="33" customHeight="1" spans="1:12">
      <c r="A5" s="50"/>
      <c r="B5" s="46">
        <v>31553.33</v>
      </c>
      <c r="C5" s="50"/>
      <c r="D5" s="46">
        <v>13500</v>
      </c>
      <c r="E5" s="51"/>
      <c r="F5" s="48">
        <v>14201.69</v>
      </c>
      <c r="G5" s="51"/>
      <c r="H5" s="52">
        <v>13500</v>
      </c>
      <c r="I5" s="51"/>
      <c r="J5" s="46">
        <v>0</v>
      </c>
      <c r="K5" s="51"/>
    </row>
    <row r="6" s="37" customFormat="1" ht="33" customHeight="1" spans="1:12">
      <c r="A6" s="50"/>
      <c r="B6" s="55">
        <v>2703751.89</v>
      </c>
      <c r="C6" s="50"/>
      <c r="D6" s="55">
        <v>840500</v>
      </c>
      <c r="E6" s="51"/>
      <c r="F6" s="55">
        <v>1658522.35785225</v>
      </c>
      <c r="G6" s="51"/>
      <c r="H6" s="55">
        <v>757950</v>
      </c>
      <c r="I6" s="51"/>
      <c r="J6" s="55">
        <v>-13974.21</v>
      </c>
      <c r="K6" s="51"/>
      <c r="L6" s="56"/>
    </row>
    <row r="7" s="37" customFormat="1" ht="33" customHeight="1" spans="1:12">
      <c r="A7" s="57"/>
      <c r="B7" s="52">
        <v>12720.48</v>
      </c>
      <c r="C7" s="57"/>
      <c r="D7" s="52">
        <v>10000</v>
      </c>
      <c r="E7" s="58"/>
      <c r="F7" s="52">
        <v>10577.02</v>
      </c>
      <c r="G7" s="58"/>
      <c r="H7" s="52">
        <v>6550</v>
      </c>
      <c r="I7" s="58"/>
      <c r="J7" s="52">
        <v>1987.24</v>
      </c>
      <c r="K7" s="58"/>
    </row>
    <row r="8" s="37" customFormat="1" ht="33" customHeight="1" spans="1:12">
      <c r="A8" s="59" t="s">
        <v>6</v>
      </c>
      <c r="B8" s="60">
        <v>308017</v>
      </c>
      <c r="C8" s="59">
        <f>SUM(B8:$B$292)-SUM(C9:C298)</f>
        <v>308016.999999985</v>
      </c>
      <c r="D8" s="60">
        <v>246000</v>
      </c>
      <c r="E8" s="61">
        <f>SUM(D8:$D$292)-SUM(E9:E298)</f>
        <v>246000</v>
      </c>
      <c r="F8" s="60">
        <v>137877</v>
      </c>
      <c r="G8" s="60">
        <f>SUM(F8:$F$292)-SUM(G9:G298)</f>
        <v>137877</v>
      </c>
      <c r="H8" s="60">
        <v>103000</v>
      </c>
      <c r="I8" s="60">
        <f>SUM(H8:$H$292)-SUM(I9:I298)</f>
        <v>103000</v>
      </c>
      <c r="J8" s="60">
        <v>0</v>
      </c>
      <c r="K8" s="60">
        <f>SUM(J8:$J$292)-SUM(K9:K298)</f>
        <v>0</v>
      </c>
    </row>
    <row r="9" s="37" customFormat="1" ht="33" customHeight="1" spans="1:12">
      <c r="A9" s="45" t="s">
        <v>7</v>
      </c>
      <c r="B9" s="46">
        <v>38745</v>
      </c>
      <c r="C9" s="45">
        <f>SUM(B9:$B$292)-SUM(C10:C299)</f>
        <v>2625113.68000002</v>
      </c>
      <c r="D9" s="46">
        <v>29000</v>
      </c>
      <c r="E9" s="47">
        <f>SUM(D9:$D$292)-SUM(E10:E299)</f>
        <v>395240</v>
      </c>
      <c r="F9" s="46">
        <v>24000</v>
      </c>
      <c r="G9" s="49">
        <f>SUM(F9:$F$292)-SUM(G10:G299)</f>
        <v>1238257.39</v>
      </c>
      <c r="H9" s="46">
        <v>29000</v>
      </c>
      <c r="I9" s="49">
        <f>SUM(H9:$H$292)-SUM(I10:I299)</f>
        <v>318500</v>
      </c>
      <c r="J9" s="46">
        <v>0</v>
      </c>
      <c r="K9" s="49">
        <f>SUM(J9:$J$292)-SUM(K10:K299)</f>
        <v>0</v>
      </c>
    </row>
    <row r="10" s="37" customFormat="1" ht="33" customHeight="1" spans="1:12">
      <c r="A10" s="50"/>
      <c r="B10" s="46">
        <v>2309500</v>
      </c>
      <c r="C10" s="50"/>
      <c r="D10" s="46">
        <v>182240</v>
      </c>
      <c r="E10" s="51"/>
      <c r="F10" s="46">
        <v>950000</v>
      </c>
      <c r="G10" s="51"/>
      <c r="H10" s="46">
        <v>116100</v>
      </c>
      <c r="I10" s="51"/>
      <c r="J10" s="46">
        <v>0</v>
      </c>
      <c r="K10" s="51"/>
    </row>
    <row r="11" s="37" customFormat="1" ht="33" customHeight="1" spans="1:12">
      <c r="A11" s="50"/>
      <c r="B11" s="55">
        <v>13808.74</v>
      </c>
      <c r="C11" s="50"/>
      <c r="D11" s="55">
        <v>8000</v>
      </c>
      <c r="E11" s="51"/>
      <c r="F11" s="62">
        <v>8105.39</v>
      </c>
      <c r="G11" s="51"/>
      <c r="H11" s="55">
        <v>5900</v>
      </c>
      <c r="I11" s="51"/>
      <c r="J11" s="55">
        <v>0</v>
      </c>
      <c r="K11" s="51"/>
    </row>
    <row r="12" s="37" customFormat="1" ht="33" customHeight="1" spans="1:12">
      <c r="A12" s="50"/>
      <c r="B12" s="46">
        <v>240059.94</v>
      </c>
      <c r="C12" s="50"/>
      <c r="D12" s="46">
        <v>160000</v>
      </c>
      <c r="E12" s="51"/>
      <c r="F12" s="46">
        <v>240000</v>
      </c>
      <c r="G12" s="51"/>
      <c r="H12" s="46">
        <v>154000</v>
      </c>
      <c r="I12" s="51"/>
      <c r="J12" s="46">
        <v>0</v>
      </c>
      <c r="K12" s="51"/>
      <c r="L12" s="63"/>
    </row>
    <row r="13" s="37" customFormat="1" ht="33" customHeight="1" spans="1:12">
      <c r="A13" s="57"/>
      <c r="B13" s="64">
        <v>23000</v>
      </c>
      <c r="C13" s="57"/>
      <c r="D13" s="64">
        <v>16000</v>
      </c>
      <c r="E13" s="58"/>
      <c r="F13" s="64">
        <v>16152</v>
      </c>
      <c r="G13" s="58"/>
      <c r="H13" s="64">
        <v>13500</v>
      </c>
      <c r="I13" s="58"/>
      <c r="J13" s="52">
        <v>0</v>
      </c>
      <c r="K13" s="58"/>
    </row>
    <row r="14" s="37" customFormat="1" ht="33" customHeight="1" spans="1:12">
      <c r="A14" s="59" t="s">
        <v>8</v>
      </c>
      <c r="B14" s="46">
        <v>29893.09</v>
      </c>
      <c r="C14" s="59">
        <f>SUM(B14:$B$292)-SUM(C15:C304)</f>
        <v>29893.0899999887</v>
      </c>
      <c r="D14" s="46">
        <v>14000</v>
      </c>
      <c r="E14" s="65">
        <f>SUM(D14:$D$292)-SUM(E15:E304)</f>
        <v>14000</v>
      </c>
      <c r="F14" s="46">
        <v>21409.65</v>
      </c>
      <c r="G14" s="66">
        <f>SUM(F14:$F$292)-SUM(G15:G304)</f>
        <v>21409.6499999985</v>
      </c>
      <c r="H14" s="46">
        <v>14000</v>
      </c>
      <c r="I14" s="66">
        <f>SUM(H14:$H$292)-SUM(I15:I304)</f>
        <v>14000</v>
      </c>
      <c r="J14" s="46">
        <v>0</v>
      </c>
      <c r="K14" s="66">
        <f>SUM(J14:$J$292)-SUM(K15:K304)</f>
        <v>0</v>
      </c>
    </row>
    <row r="15" s="37" customFormat="1" ht="33" customHeight="1" spans="1:12">
      <c r="A15" s="45" t="s">
        <v>9</v>
      </c>
      <c r="B15" s="52">
        <v>3670781</v>
      </c>
      <c r="C15" s="45">
        <f>SUM(B15:$B$292)-SUM(C16:C305)</f>
        <v>13232307.75</v>
      </c>
      <c r="D15" s="52">
        <v>500608</v>
      </c>
      <c r="E15" s="47">
        <f>SUM(D15:$D$292)-SUM(E16:E305)</f>
        <v>3320808</v>
      </c>
      <c r="F15" s="52">
        <v>2692700</v>
      </c>
      <c r="G15" s="67">
        <f>SUM(F15:$F$292)-SUM(G16:G305)</f>
        <v>7827254.71653426</v>
      </c>
      <c r="H15" s="52">
        <v>397800</v>
      </c>
      <c r="I15" s="67">
        <f>SUM(H15:$H$292)-SUM(I16:I305)</f>
        <v>2827900</v>
      </c>
      <c r="J15" s="52">
        <v>0</v>
      </c>
      <c r="K15" s="67">
        <f>SUM(J15:$J$292)-SUM(K16:K305)</f>
        <v>0</v>
      </c>
    </row>
    <row r="16" s="37" customFormat="1" ht="33" customHeight="1" spans="1:12">
      <c r="A16" s="50"/>
      <c r="B16" s="55">
        <v>3114873.04</v>
      </c>
      <c r="C16" s="50"/>
      <c r="D16" s="55">
        <v>910000</v>
      </c>
      <c r="E16" s="68"/>
      <c r="F16" s="55">
        <v>1676811.78854248</v>
      </c>
      <c r="G16" s="68"/>
      <c r="H16" s="55">
        <v>787300</v>
      </c>
      <c r="I16" s="68"/>
      <c r="J16" s="55">
        <v>0</v>
      </c>
      <c r="K16" s="68"/>
    </row>
    <row r="17" s="37" customFormat="1" ht="33" customHeight="1" spans="1:11">
      <c r="A17" s="50"/>
      <c r="B17" s="55">
        <v>4537484.76</v>
      </c>
      <c r="C17" s="50"/>
      <c r="D17" s="55">
        <v>1339200</v>
      </c>
      <c r="E17" s="68"/>
      <c r="F17" s="55">
        <v>2584031.60067576</v>
      </c>
      <c r="G17" s="68"/>
      <c r="H17" s="55">
        <v>1283700</v>
      </c>
      <c r="I17" s="68"/>
      <c r="J17" s="55">
        <v>0</v>
      </c>
      <c r="K17" s="68"/>
    </row>
    <row r="18" s="37" customFormat="1" ht="33" customHeight="1" spans="1:11">
      <c r="A18" s="57"/>
      <c r="B18" s="55">
        <v>1909168.95</v>
      </c>
      <c r="C18" s="57"/>
      <c r="D18" s="55">
        <v>571000</v>
      </c>
      <c r="E18" s="69"/>
      <c r="F18" s="70">
        <v>873711.32731602</v>
      </c>
      <c r="G18" s="69"/>
      <c r="H18" s="55">
        <v>359100</v>
      </c>
      <c r="I18" s="69"/>
      <c r="J18" s="55">
        <v>0</v>
      </c>
      <c r="K18" s="69"/>
    </row>
    <row r="19" s="37" customFormat="1" ht="33" customHeight="1" spans="1:11">
      <c r="A19" s="45" t="s">
        <v>10</v>
      </c>
      <c r="B19" s="46">
        <v>58095.47</v>
      </c>
      <c r="C19" s="45">
        <f>SUM(B19:$B$292)-SUM(C20:C309)</f>
        <v>85692.4699999988</v>
      </c>
      <c r="D19" s="46">
        <v>32000</v>
      </c>
      <c r="E19" s="47">
        <f>SUM(D19:$D$292)-SUM(E20:E309)</f>
        <v>47000</v>
      </c>
      <c r="F19" s="48">
        <v>16009.96</v>
      </c>
      <c r="G19" s="49">
        <f>SUM(F19:$F$292)-SUM(G20:G309)</f>
        <v>43606.9600000009</v>
      </c>
      <c r="H19" s="52">
        <v>15500</v>
      </c>
      <c r="I19" s="49">
        <f>SUM(H19:$H$292)-SUM(I20:I309)</f>
        <v>30500</v>
      </c>
      <c r="J19" s="46">
        <v>0</v>
      </c>
      <c r="K19" s="49">
        <f>SUM(J19:$J$292)-SUM(K20:K309)</f>
        <v>2399.99999999998</v>
      </c>
    </row>
    <row r="20" s="37" customFormat="1" ht="33" customHeight="1" spans="1:11">
      <c r="A20" s="57"/>
      <c r="B20" s="71">
        <v>27597</v>
      </c>
      <c r="C20" s="57"/>
      <c r="D20" s="71">
        <v>15000</v>
      </c>
      <c r="E20" s="58"/>
      <c r="F20" s="71">
        <v>27597</v>
      </c>
      <c r="G20" s="58"/>
      <c r="H20" s="71">
        <v>15000</v>
      </c>
      <c r="I20" s="58"/>
      <c r="J20" s="71">
        <v>2400</v>
      </c>
      <c r="K20" s="58"/>
    </row>
    <row r="21" s="37" customFormat="1" ht="33" customHeight="1" spans="1:11">
      <c r="A21" s="59" t="s">
        <v>11</v>
      </c>
      <c r="B21" s="55">
        <v>4537484.76</v>
      </c>
      <c r="C21" s="59">
        <f>SUM(B21:$B$292)-SUM(C22:C311)</f>
        <v>4537484.75999996</v>
      </c>
      <c r="D21" s="55">
        <v>1339200</v>
      </c>
      <c r="E21" s="72">
        <f>SUM(D21:$D$292)-SUM(E22:E311)</f>
        <v>1339200</v>
      </c>
      <c r="F21" s="55">
        <v>2584031.60067576</v>
      </c>
      <c r="G21" s="73">
        <f>SUM(F21:$F$292)-SUM(G22:G311)</f>
        <v>2584031.60067576</v>
      </c>
      <c r="H21" s="55">
        <v>1283700</v>
      </c>
      <c r="I21" s="73">
        <f>SUM(H21:$H$292)-SUM(I22:I311)</f>
        <v>1283700</v>
      </c>
      <c r="J21" s="55">
        <v>0</v>
      </c>
      <c r="K21" s="73">
        <f>SUM(J21:$J$292)-SUM(K22:K311)</f>
        <v>0</v>
      </c>
    </row>
    <row r="22" s="37" customFormat="1" ht="33" customHeight="1" spans="1:11">
      <c r="A22" s="45" t="s">
        <v>12</v>
      </c>
      <c r="B22" s="46">
        <v>217677.21</v>
      </c>
      <c r="C22" s="45">
        <f>SUM(B22:$B$292)-SUM(C23:C312)</f>
        <v>677894.209999993</v>
      </c>
      <c r="D22" s="46">
        <v>170000</v>
      </c>
      <c r="E22" s="47">
        <f>SUM(D22:$D$292)-SUM(E23:E312)</f>
        <v>403000</v>
      </c>
      <c r="F22" s="46">
        <v>12000</v>
      </c>
      <c r="G22" s="49">
        <f>SUM(F22:$F$292)-SUM(G23:G312)</f>
        <v>87719.0100000054</v>
      </c>
      <c r="H22" s="46">
        <v>12000</v>
      </c>
      <c r="I22" s="49">
        <f>SUM(H22:$H$292)-SUM(I23:I312)</f>
        <v>74935.0100000016</v>
      </c>
      <c r="J22" s="52">
        <v>-6129.86</v>
      </c>
      <c r="K22" s="49">
        <f>SUM(J22:$J$292)-SUM(K23:K312)</f>
        <v>-6129.85999999999</v>
      </c>
    </row>
    <row r="23" s="37" customFormat="1" ht="33" customHeight="1" spans="1:11">
      <c r="A23" s="50"/>
      <c r="B23" s="46">
        <v>33193</v>
      </c>
      <c r="C23" s="50"/>
      <c r="D23" s="46">
        <v>23000</v>
      </c>
      <c r="E23" s="51"/>
      <c r="F23" s="46">
        <v>17935.01</v>
      </c>
      <c r="G23" s="51"/>
      <c r="H23" s="46">
        <v>7935.01</v>
      </c>
      <c r="I23" s="51"/>
      <c r="J23" s="46">
        <v>0</v>
      </c>
      <c r="K23" s="51"/>
    </row>
    <row r="24" s="37" customFormat="1" ht="33" customHeight="1" spans="1:11">
      <c r="A24" s="57"/>
      <c r="B24" s="64">
        <v>427024</v>
      </c>
      <c r="C24" s="57"/>
      <c r="D24" s="64">
        <v>210000</v>
      </c>
      <c r="E24" s="58"/>
      <c r="F24" s="64">
        <v>57784</v>
      </c>
      <c r="G24" s="58"/>
      <c r="H24" s="64">
        <v>55000</v>
      </c>
      <c r="I24" s="58"/>
      <c r="J24" s="52">
        <v>0</v>
      </c>
      <c r="K24" s="58"/>
    </row>
    <row r="25" s="37" customFormat="1" ht="33" customHeight="1" spans="1:11">
      <c r="A25" s="59" t="s">
        <v>13</v>
      </c>
      <c r="B25" s="64">
        <v>121000</v>
      </c>
      <c r="C25" s="59">
        <f>SUM(B25:$B$292)-SUM(C26:C315)</f>
        <v>121000</v>
      </c>
      <c r="D25" s="64">
        <v>70000</v>
      </c>
      <c r="E25" s="74">
        <f>SUM(D25:$D$292)-SUM(E26:E315)</f>
        <v>70000</v>
      </c>
      <c r="F25" s="64">
        <v>47118</v>
      </c>
      <c r="G25" s="64">
        <f>SUM(F25:$F$292)-SUM(G26:G315)</f>
        <v>47118</v>
      </c>
      <c r="H25" s="64">
        <v>40000</v>
      </c>
      <c r="I25" s="64">
        <f>SUM(H25:$H$292)-SUM(I26:I315)</f>
        <v>40000</v>
      </c>
      <c r="J25" s="52">
        <v>0</v>
      </c>
      <c r="K25" s="64">
        <f>SUM(J25:$J$292)-SUM(K26:K315)</f>
        <v>0</v>
      </c>
    </row>
    <row r="26" s="37" customFormat="1" ht="33" customHeight="1" spans="1:11">
      <c r="A26" s="45" t="s">
        <v>14</v>
      </c>
      <c r="B26" s="55">
        <v>4537484.76</v>
      </c>
      <c r="C26" s="45">
        <f>SUM(B26:$B$292)-SUM(C27:C316)</f>
        <v>6446653.71000001</v>
      </c>
      <c r="D26" s="55">
        <v>1339200</v>
      </c>
      <c r="E26" s="75">
        <f>SUM(D26:$D$292)-SUM(E27:E316)</f>
        <v>1910200</v>
      </c>
      <c r="F26" s="55">
        <v>2584031.60067576</v>
      </c>
      <c r="G26" s="76">
        <f>SUM(F26:$F$292)-SUM(G27:G316)</f>
        <v>3457742.92799176</v>
      </c>
      <c r="H26" s="55">
        <v>1283700</v>
      </c>
      <c r="I26" s="76">
        <f>SUM(H26:$H$292)-SUM(I27:I316)</f>
        <v>1642800</v>
      </c>
      <c r="J26" s="55">
        <v>0</v>
      </c>
      <c r="K26" s="76">
        <f>SUM(J26:$J$292)-SUM(K27:K316)</f>
        <v>0</v>
      </c>
    </row>
    <row r="27" s="37" customFormat="1" ht="33" customHeight="1" spans="1:11">
      <c r="A27" s="57"/>
      <c r="B27" s="55">
        <v>1909168.95</v>
      </c>
      <c r="C27" s="57"/>
      <c r="D27" s="55">
        <v>571000</v>
      </c>
      <c r="E27" s="77"/>
      <c r="F27" s="70">
        <v>873711.32731602</v>
      </c>
      <c r="G27" s="77"/>
      <c r="H27" s="55">
        <v>359100</v>
      </c>
      <c r="I27" s="77"/>
      <c r="J27" s="55">
        <v>0</v>
      </c>
      <c r="K27" s="77"/>
    </row>
    <row r="28" s="37" customFormat="1" ht="33" customHeight="1" spans="1:11">
      <c r="A28" s="59" t="s">
        <v>15</v>
      </c>
      <c r="B28" s="60">
        <v>579404</v>
      </c>
      <c r="C28" s="59">
        <f>SUM(B28:$B$292)-SUM(C29:C318)</f>
        <v>579404</v>
      </c>
      <c r="D28" s="60">
        <v>382400</v>
      </c>
      <c r="E28" s="61">
        <f>SUM(D28:$D$292)-SUM(E29:E318)</f>
        <v>382400</v>
      </c>
      <c r="F28" s="60">
        <v>445520.92</v>
      </c>
      <c r="G28" s="60">
        <f>SUM(F28:$F$292)-SUM(G29:G318)</f>
        <v>445520.920000002</v>
      </c>
      <c r="H28" s="60">
        <v>382400</v>
      </c>
      <c r="I28" s="60">
        <f>SUM(H28:$H$292)-SUM(I29:I318)</f>
        <v>382400</v>
      </c>
      <c r="J28" s="60">
        <v>9164.05</v>
      </c>
      <c r="K28" s="60">
        <f>SUM(J28:$J$292)-SUM(K29:K318)</f>
        <v>9164.05</v>
      </c>
    </row>
    <row r="29" s="37" customFormat="1" ht="33" customHeight="1" spans="1:11">
      <c r="A29" s="45" t="s">
        <v>16</v>
      </c>
      <c r="B29" s="46">
        <v>43527</v>
      </c>
      <c r="C29" s="45">
        <f>SUM(B29:$B$292)-SUM(C30:C319)</f>
        <v>1528373.71000001</v>
      </c>
      <c r="D29" s="46">
        <v>34800</v>
      </c>
      <c r="E29" s="47">
        <f>SUM(D29:$D$292)-SUM(E30:E319)</f>
        <v>880200</v>
      </c>
      <c r="F29" s="46">
        <v>29800</v>
      </c>
      <c r="G29" s="49">
        <f>SUM(F29:$F$292)-SUM(G30:G319)</f>
        <v>675387.589999989</v>
      </c>
      <c r="H29" s="46">
        <v>34800</v>
      </c>
      <c r="I29" s="49">
        <f>SUM(H29:$H$292)-SUM(I30:I319)</f>
        <v>472113.91</v>
      </c>
      <c r="J29" s="46">
        <v>34</v>
      </c>
      <c r="K29" s="49">
        <f>SUM(J29:$J$292)-SUM(K30:K319)</f>
        <v>-5466.86000000001</v>
      </c>
    </row>
    <row r="30" s="37" customFormat="1" ht="33" customHeight="1" spans="1:11">
      <c r="A30" s="50"/>
      <c r="B30" s="46">
        <v>217677.21</v>
      </c>
      <c r="C30" s="50"/>
      <c r="D30" s="46">
        <v>170000</v>
      </c>
      <c r="E30" s="51"/>
      <c r="F30" s="46">
        <v>3000</v>
      </c>
      <c r="G30" s="51"/>
      <c r="H30" s="46">
        <v>3000</v>
      </c>
      <c r="I30" s="51"/>
      <c r="J30" s="52">
        <v>-6129.86</v>
      </c>
      <c r="K30" s="51"/>
    </row>
    <row r="31" s="37" customFormat="1" ht="33" customHeight="1" spans="1:11">
      <c r="A31" s="50"/>
      <c r="B31" s="46">
        <v>123379</v>
      </c>
      <c r="C31" s="50"/>
      <c r="D31" s="46">
        <v>98700</v>
      </c>
      <c r="E31" s="51"/>
      <c r="F31" s="46">
        <v>61105.75</v>
      </c>
      <c r="G31" s="51"/>
      <c r="H31" s="46">
        <v>44300</v>
      </c>
      <c r="I31" s="51"/>
      <c r="J31" s="46">
        <v>0</v>
      </c>
      <c r="K31" s="51"/>
    </row>
    <row r="32" s="37" customFormat="1" ht="33" customHeight="1" spans="1:11">
      <c r="A32" s="50"/>
      <c r="B32" s="52">
        <v>486959.5</v>
      </c>
      <c r="C32" s="50"/>
      <c r="D32" s="52">
        <v>230000</v>
      </c>
      <c r="E32" s="51"/>
      <c r="F32" s="52">
        <v>385430</v>
      </c>
      <c r="G32" s="51"/>
      <c r="H32" s="52">
        <v>230000</v>
      </c>
      <c r="I32" s="51"/>
      <c r="J32" s="52">
        <v>0</v>
      </c>
      <c r="K32" s="51"/>
    </row>
    <row r="33" s="37" customFormat="1" ht="33" customHeight="1" spans="1:12">
      <c r="A33" s="50"/>
      <c r="B33" s="55">
        <v>16250</v>
      </c>
      <c r="C33" s="50"/>
      <c r="D33" s="55">
        <v>12200</v>
      </c>
      <c r="E33" s="51"/>
      <c r="F33" s="55">
        <v>15250</v>
      </c>
      <c r="G33" s="51"/>
      <c r="H33" s="55">
        <v>12200</v>
      </c>
      <c r="I33" s="51"/>
      <c r="J33" s="55">
        <v>0</v>
      </c>
      <c r="K33" s="51"/>
    </row>
    <row r="34" s="37" customFormat="1" ht="33" customHeight="1" spans="1:12">
      <c r="A34" s="50"/>
      <c r="B34" s="55">
        <v>23750</v>
      </c>
      <c r="C34" s="50"/>
      <c r="D34" s="55">
        <v>19000</v>
      </c>
      <c r="E34" s="51"/>
      <c r="F34" s="55">
        <v>22300</v>
      </c>
      <c r="G34" s="51"/>
      <c r="H34" s="55">
        <v>17800</v>
      </c>
      <c r="I34" s="51"/>
      <c r="J34" s="55">
        <v>0</v>
      </c>
      <c r="K34" s="51"/>
    </row>
    <row r="35" s="37" customFormat="1" ht="33" customHeight="1" spans="1:12">
      <c r="A35" s="50"/>
      <c r="B35" s="46">
        <v>68807</v>
      </c>
      <c r="C35" s="50"/>
      <c r="D35" s="46">
        <v>35500</v>
      </c>
      <c r="E35" s="51"/>
      <c r="F35" s="46">
        <v>53599.84</v>
      </c>
      <c r="G35" s="51"/>
      <c r="H35" s="46">
        <v>35013.91</v>
      </c>
      <c r="I35" s="51"/>
      <c r="J35" s="46">
        <v>629</v>
      </c>
      <c r="K35" s="51"/>
      <c r="L35" s="63"/>
    </row>
    <row r="36" s="37" customFormat="1" ht="33" customHeight="1" spans="1:12">
      <c r="A36" s="50"/>
      <c r="B36" s="64">
        <v>121000</v>
      </c>
      <c r="C36" s="50"/>
      <c r="D36" s="64">
        <v>70000</v>
      </c>
      <c r="E36" s="51"/>
      <c r="F36" s="64">
        <v>47118</v>
      </c>
      <c r="G36" s="51"/>
      <c r="H36" s="64">
        <v>40000</v>
      </c>
      <c r="I36" s="51"/>
      <c r="J36" s="52">
        <v>0</v>
      </c>
      <c r="K36" s="51"/>
    </row>
    <row r="37" s="37" customFormat="1" ht="33" customHeight="1" spans="1:12">
      <c r="A37" s="57"/>
      <c r="B37" s="64">
        <v>427024</v>
      </c>
      <c r="C37" s="57"/>
      <c r="D37" s="64">
        <v>210000</v>
      </c>
      <c r="E37" s="58"/>
      <c r="F37" s="64">
        <v>57784</v>
      </c>
      <c r="G37" s="58"/>
      <c r="H37" s="64">
        <v>55000</v>
      </c>
      <c r="I37" s="58"/>
      <c r="J37" s="52">
        <v>0</v>
      </c>
      <c r="K37" s="58"/>
    </row>
    <row r="38" s="37" customFormat="1" ht="33" customHeight="1" spans="1:12">
      <c r="A38" s="45" t="s">
        <v>17</v>
      </c>
      <c r="B38" s="46">
        <v>38745</v>
      </c>
      <c r="C38" s="45">
        <f>SUM(B38:$B$292)-SUM(C39:C328)</f>
        <v>535670.890000001</v>
      </c>
      <c r="D38" s="46">
        <v>29000</v>
      </c>
      <c r="E38" s="47">
        <f>SUM(D38:$D$292)-SUM(E39:E328)</f>
        <v>329800</v>
      </c>
      <c r="F38" s="46">
        <v>24000</v>
      </c>
      <c r="G38" s="49">
        <f>SUM(F38:$F$292)-SUM(G39:G328)</f>
        <v>397820</v>
      </c>
      <c r="H38" s="46">
        <v>29000</v>
      </c>
      <c r="I38" s="49">
        <f>SUM(H38:$H$292)-SUM(I39:I328)</f>
        <v>293800</v>
      </c>
      <c r="J38" s="46">
        <v>0</v>
      </c>
      <c r="K38" s="49">
        <f>SUM(J38:$J$292)-SUM(K39:K328)</f>
        <v>0</v>
      </c>
    </row>
    <row r="39" s="37" customFormat="1" ht="33" customHeight="1" spans="1:12">
      <c r="A39" s="50"/>
      <c r="B39" s="78">
        <v>33096.32</v>
      </c>
      <c r="C39" s="50"/>
      <c r="D39" s="78">
        <v>18000</v>
      </c>
      <c r="E39" s="51"/>
      <c r="F39" s="78">
        <v>23200</v>
      </c>
      <c r="G39" s="51"/>
      <c r="H39" s="78">
        <v>18000</v>
      </c>
      <c r="I39" s="51"/>
      <c r="J39" s="78">
        <v>0</v>
      </c>
      <c r="K39" s="51"/>
    </row>
    <row r="40" s="37" customFormat="1" ht="33" customHeight="1" spans="1:12">
      <c r="A40" s="50"/>
      <c r="B40" s="79">
        <v>19859</v>
      </c>
      <c r="C40" s="50"/>
      <c r="D40" s="80">
        <v>9800</v>
      </c>
      <c r="E40" s="51"/>
      <c r="F40" s="80">
        <v>13560</v>
      </c>
      <c r="G40" s="51"/>
      <c r="H40" s="80">
        <v>9800</v>
      </c>
      <c r="I40" s="51"/>
      <c r="J40" s="79">
        <v>0</v>
      </c>
      <c r="K40" s="51"/>
    </row>
    <row r="41" s="37" customFormat="1" ht="33" customHeight="1" spans="1:12">
      <c r="A41" s="50"/>
      <c r="B41" s="79">
        <v>82910.63</v>
      </c>
      <c r="C41" s="50"/>
      <c r="D41" s="80">
        <v>43000</v>
      </c>
      <c r="E41" s="51"/>
      <c r="F41" s="80">
        <v>49942</v>
      </c>
      <c r="G41" s="51"/>
      <c r="H41" s="80">
        <v>43000</v>
      </c>
      <c r="I41" s="51"/>
      <c r="J41" s="79">
        <v>0</v>
      </c>
      <c r="K41" s="51"/>
    </row>
    <row r="42" s="37" customFormat="1" ht="33" customHeight="1" spans="1:12">
      <c r="A42" s="50"/>
      <c r="B42" s="46">
        <v>240059.94</v>
      </c>
      <c r="C42" s="50"/>
      <c r="D42" s="46">
        <v>160000</v>
      </c>
      <c r="E42" s="51"/>
      <c r="F42" s="46">
        <v>240000</v>
      </c>
      <c r="G42" s="51"/>
      <c r="H42" s="46">
        <v>154000</v>
      </c>
      <c r="I42" s="51"/>
      <c r="J42" s="46">
        <v>0</v>
      </c>
      <c r="K42" s="51"/>
    </row>
    <row r="43" s="37" customFormat="1" ht="33" customHeight="1" spans="1:12">
      <c r="A43" s="57"/>
      <c r="B43" s="64">
        <v>121000</v>
      </c>
      <c r="C43" s="57"/>
      <c r="D43" s="64">
        <v>70000</v>
      </c>
      <c r="E43" s="58"/>
      <c r="F43" s="64">
        <v>47118</v>
      </c>
      <c r="G43" s="58"/>
      <c r="H43" s="64">
        <v>40000</v>
      </c>
      <c r="I43" s="58"/>
      <c r="J43" s="52">
        <v>0</v>
      </c>
      <c r="K43" s="58"/>
    </row>
    <row r="44" s="37" customFormat="1" ht="33" customHeight="1" spans="1:12">
      <c r="A44" s="59" t="s">
        <v>18</v>
      </c>
      <c r="B44" s="60">
        <v>308017</v>
      </c>
      <c r="C44" s="59">
        <f>SUM(B44:$B$292)-SUM(C45:C334)</f>
        <v>308017</v>
      </c>
      <c r="D44" s="60">
        <v>246000</v>
      </c>
      <c r="E44" s="61">
        <f>SUM(D44:$D$292)-SUM(E45:E334)</f>
        <v>246000</v>
      </c>
      <c r="F44" s="60">
        <v>137877</v>
      </c>
      <c r="G44" s="60">
        <f>SUM(F44:$F$292)-SUM(G45:G334)</f>
        <v>137877</v>
      </c>
      <c r="H44" s="60">
        <v>103000</v>
      </c>
      <c r="I44" s="60">
        <f>SUM(H44:$H$292)-SUM(I45:I334)</f>
        <v>103000</v>
      </c>
      <c r="J44" s="60">
        <v>0</v>
      </c>
      <c r="K44" s="60">
        <f>SUM(J44:$J$292)-SUM(K45:K334)</f>
        <v>0</v>
      </c>
    </row>
    <row r="45" s="37" customFormat="1" ht="33" customHeight="1" spans="1:12">
      <c r="A45" s="45" t="s">
        <v>19</v>
      </c>
      <c r="B45" s="46">
        <v>16361.4</v>
      </c>
      <c r="C45" s="45">
        <f>SUM(B45:$B$292)-SUM(C46:C335)</f>
        <v>776877.729999989</v>
      </c>
      <c r="D45" s="46">
        <v>11000</v>
      </c>
      <c r="E45" s="47">
        <f>SUM(D45:$D$292)-SUM(E46:E335)</f>
        <v>470500</v>
      </c>
      <c r="F45" s="46">
        <v>14332.2</v>
      </c>
      <c r="G45" s="49">
        <f>SUM(F45:$F$292)-SUM(G46:G335)</f>
        <v>549964.270000011</v>
      </c>
      <c r="H45" s="46">
        <v>10700</v>
      </c>
      <c r="I45" s="49">
        <f>SUM(H45:$H$292)-SUM(I46:I335)</f>
        <v>375313.909999996</v>
      </c>
      <c r="J45" s="46">
        <v>601.17</v>
      </c>
      <c r="K45" s="49">
        <f>SUM(J45:$J$292)-SUM(K46:K335)</f>
        <v>47550.17</v>
      </c>
      <c r="L45" s="54"/>
    </row>
    <row r="46" s="37" customFormat="1" ht="33" customHeight="1" spans="1:12">
      <c r="A46" s="50"/>
      <c r="B46" s="46">
        <v>19382.84</v>
      </c>
      <c r="C46" s="50"/>
      <c r="D46" s="46">
        <v>13500</v>
      </c>
      <c r="E46" s="51"/>
      <c r="F46" s="52">
        <v>14242.17</v>
      </c>
      <c r="G46" s="51"/>
      <c r="H46" s="46">
        <v>13500</v>
      </c>
      <c r="I46" s="51"/>
      <c r="J46" s="46">
        <v>0</v>
      </c>
      <c r="K46" s="51"/>
      <c r="L46" s="54"/>
    </row>
    <row r="47" s="37" customFormat="1" ht="33" customHeight="1" spans="1:12">
      <c r="A47" s="50"/>
      <c r="B47" s="46">
        <v>117022</v>
      </c>
      <c r="C47" s="50"/>
      <c r="D47" s="46">
        <v>82000</v>
      </c>
      <c r="E47" s="51"/>
      <c r="F47" s="46">
        <v>55033</v>
      </c>
      <c r="G47" s="51"/>
      <c r="H47" s="46">
        <v>42000</v>
      </c>
      <c r="I47" s="51"/>
      <c r="J47" s="46">
        <v>0</v>
      </c>
      <c r="K47" s="51"/>
    </row>
    <row r="48" s="37" customFormat="1" ht="33" customHeight="1" spans="1:12">
      <c r="A48" s="50"/>
      <c r="B48" s="46">
        <v>29893.09</v>
      </c>
      <c r="C48" s="50"/>
      <c r="D48" s="46">
        <v>14000</v>
      </c>
      <c r="E48" s="51"/>
      <c r="F48" s="46">
        <v>21409.65</v>
      </c>
      <c r="G48" s="51"/>
      <c r="H48" s="46">
        <v>14000</v>
      </c>
      <c r="I48" s="51"/>
      <c r="J48" s="46">
        <v>0</v>
      </c>
      <c r="K48" s="51"/>
    </row>
    <row r="49" s="37" customFormat="1" ht="33" customHeight="1" spans="1:11">
      <c r="A49" s="50"/>
      <c r="B49" s="46">
        <v>123379</v>
      </c>
      <c r="C49" s="50"/>
      <c r="D49" s="46">
        <v>98700</v>
      </c>
      <c r="E49" s="51"/>
      <c r="F49" s="46">
        <v>61105.75</v>
      </c>
      <c r="G49" s="51"/>
      <c r="H49" s="46">
        <v>44300</v>
      </c>
      <c r="I49" s="51"/>
      <c r="J49" s="46">
        <v>0</v>
      </c>
      <c r="K49" s="51"/>
    </row>
    <row r="50" s="37" customFormat="1" ht="33" customHeight="1" spans="1:11">
      <c r="A50" s="50"/>
      <c r="B50" s="79">
        <v>177689</v>
      </c>
      <c r="C50" s="50"/>
      <c r="D50" s="80">
        <v>128000</v>
      </c>
      <c r="E50" s="51"/>
      <c r="F50" s="80">
        <v>159103</v>
      </c>
      <c r="G50" s="51"/>
      <c r="H50" s="80">
        <v>128000</v>
      </c>
      <c r="I50" s="51"/>
      <c r="J50" s="79">
        <v>46320</v>
      </c>
      <c r="K50" s="51"/>
    </row>
    <row r="51" s="37" customFormat="1" ht="33" customHeight="1" spans="1:11">
      <c r="A51" s="50"/>
      <c r="B51" s="79">
        <v>19859</v>
      </c>
      <c r="C51" s="50"/>
      <c r="D51" s="80">
        <v>9800</v>
      </c>
      <c r="E51" s="51"/>
      <c r="F51" s="80">
        <v>13560</v>
      </c>
      <c r="G51" s="51"/>
      <c r="H51" s="80">
        <v>9800</v>
      </c>
      <c r="I51" s="51"/>
      <c r="J51" s="79">
        <v>0</v>
      </c>
      <c r="K51" s="51"/>
    </row>
    <row r="52" s="37" customFormat="1" ht="33" customHeight="1" spans="1:11">
      <c r="A52" s="50"/>
      <c r="B52" s="46">
        <v>68807</v>
      </c>
      <c r="C52" s="50"/>
      <c r="D52" s="46">
        <v>35500</v>
      </c>
      <c r="E52" s="51"/>
      <c r="F52" s="46">
        <v>53599.84</v>
      </c>
      <c r="G52" s="51"/>
      <c r="H52" s="46">
        <v>35013.91</v>
      </c>
      <c r="I52" s="51"/>
      <c r="J52" s="46">
        <v>629</v>
      </c>
      <c r="K52" s="51"/>
    </row>
    <row r="53" s="37" customFormat="1" ht="33" customHeight="1" spans="1:11">
      <c r="A53" s="50"/>
      <c r="B53" s="52">
        <v>190993</v>
      </c>
      <c r="C53" s="50"/>
      <c r="D53" s="52">
        <v>70000</v>
      </c>
      <c r="E53" s="51"/>
      <c r="F53" s="52">
        <v>148835.64</v>
      </c>
      <c r="G53" s="51"/>
      <c r="H53" s="52">
        <v>70000</v>
      </c>
      <c r="I53" s="51"/>
      <c r="J53" s="52">
        <v>0</v>
      </c>
      <c r="K53" s="51"/>
    </row>
    <row r="54" s="37" customFormat="1" ht="33" customHeight="1" spans="1:11">
      <c r="A54" s="57"/>
      <c r="B54" s="52">
        <v>13491.4</v>
      </c>
      <c r="C54" s="57"/>
      <c r="D54" s="52">
        <v>8000</v>
      </c>
      <c r="E54" s="58"/>
      <c r="F54" s="52">
        <v>8743.02</v>
      </c>
      <c r="G54" s="58"/>
      <c r="H54" s="52">
        <v>8000</v>
      </c>
      <c r="I54" s="58"/>
      <c r="J54" s="52" t="s">
        <v>20</v>
      </c>
      <c r="K54" s="58"/>
    </row>
    <row r="55" s="37" customFormat="1" ht="33" customHeight="1" spans="1:11">
      <c r="A55" s="45" t="s">
        <v>21</v>
      </c>
      <c r="B55" s="55">
        <v>99756.23</v>
      </c>
      <c r="C55" s="45">
        <f>SUM(B55:$B$292)-SUM(C56:C345)</f>
        <v>230971.899999976</v>
      </c>
      <c r="D55" s="55">
        <v>78800</v>
      </c>
      <c r="E55" s="75">
        <f>SUM(D55:$D$292)-SUM(E56:E345)</f>
        <v>158800</v>
      </c>
      <c r="F55" s="55">
        <v>85938.888</v>
      </c>
      <c r="G55" s="76">
        <f>SUM(F55:$F$292)-SUM(G56:G345)</f>
        <v>198094.887999997</v>
      </c>
      <c r="H55" s="55">
        <v>58800</v>
      </c>
      <c r="I55" s="76">
        <f>SUM(H55:$H$292)-SUM(I56:I345)</f>
        <v>117500</v>
      </c>
      <c r="J55" s="55">
        <v>0</v>
      </c>
      <c r="K55" s="76">
        <f>SUM(J55:$J$292)-SUM(K56:K345)</f>
        <v>13</v>
      </c>
    </row>
    <row r="56" s="37" customFormat="1" ht="33" customHeight="1" spans="1:11">
      <c r="A56" s="50"/>
      <c r="B56" s="46">
        <v>62867.67</v>
      </c>
      <c r="C56" s="50"/>
      <c r="D56" s="46">
        <v>40000</v>
      </c>
      <c r="E56" s="81"/>
      <c r="F56" s="46">
        <v>43808</v>
      </c>
      <c r="G56" s="81"/>
      <c r="H56" s="46">
        <v>33000</v>
      </c>
      <c r="I56" s="81"/>
      <c r="J56" s="46">
        <v>0</v>
      </c>
      <c r="K56" s="81"/>
    </row>
    <row r="57" s="37" customFormat="1" ht="33" customHeight="1" spans="1:11">
      <c r="A57" s="57"/>
      <c r="B57" s="52">
        <v>68348</v>
      </c>
      <c r="C57" s="57"/>
      <c r="D57" s="52">
        <v>40000</v>
      </c>
      <c r="E57" s="77"/>
      <c r="F57" s="52">
        <v>68348</v>
      </c>
      <c r="G57" s="77"/>
      <c r="H57" s="52">
        <v>25700</v>
      </c>
      <c r="I57" s="77"/>
      <c r="J57" s="52">
        <v>13</v>
      </c>
      <c r="K57" s="77"/>
    </row>
    <row r="58" s="37" customFormat="1" ht="33" customHeight="1" spans="1:11">
      <c r="A58" s="59" t="s">
        <v>22</v>
      </c>
      <c r="B58" s="60">
        <v>579404</v>
      </c>
      <c r="C58" s="59">
        <f>SUM(B58:$B$292)-SUM(C59:C348)</f>
        <v>579404</v>
      </c>
      <c r="D58" s="60">
        <v>382400</v>
      </c>
      <c r="E58" s="61">
        <f>SUM(D58:$D$292)-SUM(E59:E348)</f>
        <v>382400</v>
      </c>
      <c r="F58" s="60">
        <v>445520.92</v>
      </c>
      <c r="G58" s="60">
        <f>SUM(F58:$F$292)-SUM(G59:G348)</f>
        <v>445520.920000002</v>
      </c>
      <c r="H58" s="60">
        <v>382400</v>
      </c>
      <c r="I58" s="60">
        <f>SUM(H58:$H$292)-SUM(I59:I348)</f>
        <v>382400</v>
      </c>
      <c r="J58" s="60">
        <v>9164.05</v>
      </c>
      <c r="K58" s="60">
        <f>SUM(J58:$J$292)-SUM(K59:K348)</f>
        <v>9164.05000000002</v>
      </c>
    </row>
    <row r="59" s="37" customFormat="1" ht="33" customHeight="1" spans="1:11">
      <c r="A59" s="45" t="s">
        <v>23</v>
      </c>
      <c r="B59" s="46">
        <v>19382.84</v>
      </c>
      <c r="C59" s="45">
        <f>SUM(B59:$B$292)-SUM(C60:C349)</f>
        <v>587575.810000002</v>
      </c>
      <c r="D59" s="46">
        <v>13500</v>
      </c>
      <c r="E59" s="47">
        <f>SUM(D59:$D$292)-SUM(E60:E349)</f>
        <v>340100</v>
      </c>
      <c r="F59" s="52">
        <v>14242.17</v>
      </c>
      <c r="G59" s="49">
        <f>SUM(F59:$F$292)-SUM(G60:G349)</f>
        <v>241585.170000002</v>
      </c>
      <c r="H59" s="46">
        <v>13500</v>
      </c>
      <c r="I59" s="49">
        <f>SUM(H59:$H$292)-SUM(I60:I349)</f>
        <v>207100</v>
      </c>
      <c r="J59" s="46">
        <v>0</v>
      </c>
      <c r="K59" s="49">
        <f>SUM(J59:$J$292)-SUM(K60:K349)</f>
        <v>0</v>
      </c>
    </row>
    <row r="60" s="37" customFormat="1" ht="33" customHeight="1" spans="1:11">
      <c r="A60" s="50"/>
      <c r="B60" s="79">
        <v>14468.99</v>
      </c>
      <c r="C60" s="50"/>
      <c r="D60" s="80">
        <v>6600</v>
      </c>
      <c r="E60" s="51"/>
      <c r="F60" s="80">
        <v>6945</v>
      </c>
      <c r="G60" s="51"/>
      <c r="H60" s="80">
        <v>6600</v>
      </c>
      <c r="I60" s="51"/>
      <c r="J60" s="79" t="s">
        <v>24</v>
      </c>
      <c r="K60" s="51"/>
    </row>
    <row r="61" s="37" customFormat="1" ht="33" customHeight="1" spans="1:11">
      <c r="A61" s="50"/>
      <c r="B61" s="64">
        <v>489794.82</v>
      </c>
      <c r="C61" s="50"/>
      <c r="D61" s="64">
        <v>270000</v>
      </c>
      <c r="E61" s="51"/>
      <c r="F61" s="64">
        <v>207391</v>
      </c>
      <c r="G61" s="51"/>
      <c r="H61" s="64">
        <v>178000</v>
      </c>
      <c r="I61" s="51"/>
      <c r="J61" s="52">
        <v>0</v>
      </c>
      <c r="K61" s="51"/>
    </row>
    <row r="62" s="37" customFormat="1" ht="33" customHeight="1" spans="1:11">
      <c r="A62" s="57"/>
      <c r="B62" s="52">
        <v>63929.16</v>
      </c>
      <c r="C62" s="57"/>
      <c r="D62" s="52">
        <v>50000</v>
      </c>
      <c r="E62" s="58"/>
      <c r="F62" s="52">
        <v>13007</v>
      </c>
      <c r="G62" s="58"/>
      <c r="H62" s="52">
        <v>9000</v>
      </c>
      <c r="I62" s="58"/>
      <c r="J62" s="52">
        <v>0</v>
      </c>
      <c r="K62" s="58"/>
    </row>
    <row r="63" s="37" customFormat="1" ht="33" customHeight="1" spans="1:11">
      <c r="A63" s="45" t="s">
        <v>25</v>
      </c>
      <c r="B63" s="46">
        <v>45108.67</v>
      </c>
      <c r="C63" s="45">
        <f>SUM(B63:$B$292)-SUM(C64:C353)</f>
        <v>253255.430000007</v>
      </c>
      <c r="D63" s="46">
        <v>18800</v>
      </c>
      <c r="E63" s="47">
        <f>SUM(D63:$D$292)-SUM(E64:E353)</f>
        <v>144300</v>
      </c>
      <c r="F63" s="48">
        <v>28106.57</v>
      </c>
      <c r="G63" s="49">
        <f>SUM(F63:$F$292)-SUM(G64:G353)</f>
        <v>164493.699999988</v>
      </c>
      <c r="H63" s="46">
        <v>12400</v>
      </c>
      <c r="I63" s="49">
        <f>SUM(H63:$H$292)-SUM(I64:I353)</f>
        <v>115900</v>
      </c>
      <c r="J63" s="46">
        <v>0</v>
      </c>
      <c r="K63" s="49">
        <f>SUM(J63:$J$292)-SUM(K64:K353)</f>
        <v>431.399999999994</v>
      </c>
    </row>
    <row r="64" s="37" customFormat="1" ht="33" customHeight="1" spans="1:11">
      <c r="A64" s="50"/>
      <c r="B64" s="46">
        <v>78239.54</v>
      </c>
      <c r="C64" s="50"/>
      <c r="D64" s="46">
        <v>35000</v>
      </c>
      <c r="E64" s="51"/>
      <c r="F64" s="48">
        <v>37750.87</v>
      </c>
      <c r="G64" s="51"/>
      <c r="H64" s="52">
        <v>13000</v>
      </c>
      <c r="I64" s="51"/>
      <c r="J64" s="46">
        <v>0</v>
      </c>
      <c r="K64" s="51"/>
    </row>
    <row r="65" s="37" customFormat="1" ht="33" customHeight="1" spans="1:12">
      <c r="A65" s="50"/>
      <c r="B65" s="52">
        <v>29907.22</v>
      </c>
      <c r="C65" s="50"/>
      <c r="D65" s="52">
        <v>10500</v>
      </c>
      <c r="E65" s="51"/>
      <c r="F65" s="48">
        <f>16494.43+346.83</f>
        <v>16841.26</v>
      </c>
      <c r="G65" s="51"/>
      <c r="H65" s="52">
        <v>10500</v>
      </c>
      <c r="I65" s="51"/>
      <c r="J65" s="52">
        <v>0</v>
      </c>
      <c r="K65" s="51"/>
    </row>
    <row r="66" s="37" customFormat="1" ht="33" customHeight="1" spans="1:12">
      <c r="A66" s="57"/>
      <c r="B66" s="52">
        <v>100000</v>
      </c>
      <c r="C66" s="57"/>
      <c r="D66" s="52">
        <v>80000</v>
      </c>
      <c r="E66" s="58"/>
      <c r="F66" s="52">
        <v>81795</v>
      </c>
      <c r="G66" s="58"/>
      <c r="H66" s="52">
        <v>80000</v>
      </c>
      <c r="I66" s="58"/>
      <c r="J66" s="52">
        <f>151.9+179.5+100</f>
        <v>431.4</v>
      </c>
      <c r="K66" s="58"/>
    </row>
    <row r="67" s="37" customFormat="1" ht="33" customHeight="1" spans="1:12">
      <c r="A67" s="45" t="s">
        <v>26</v>
      </c>
      <c r="B67" s="46">
        <v>217677.21</v>
      </c>
      <c r="C67" s="45">
        <f>SUM(B67:$B$292)-SUM(C68:C357)</f>
        <v>5971981.11999997</v>
      </c>
      <c r="D67" s="46">
        <v>170000</v>
      </c>
      <c r="E67" s="47">
        <f>SUM(D67:$D$292)-SUM(E68:E357)</f>
        <v>1815332</v>
      </c>
      <c r="F67" s="46">
        <v>20000</v>
      </c>
      <c r="G67" s="49">
        <f>SUM(F67:$F$292)-SUM(G68:G357)</f>
        <v>3618753.52378981</v>
      </c>
      <c r="H67" s="46">
        <v>20000</v>
      </c>
      <c r="I67" s="49">
        <f>SUM(H67:$H$292)-SUM(I68:I357)</f>
        <v>1582782</v>
      </c>
      <c r="J67" s="52">
        <v>-6129.86</v>
      </c>
      <c r="K67" s="49">
        <f>SUM(J67:$J$292)-SUM(K68:K357)</f>
        <v>-20624.38</v>
      </c>
    </row>
    <row r="68" s="37" customFormat="1" ht="33" customHeight="1" spans="1:12">
      <c r="A68" s="50"/>
      <c r="B68" s="46">
        <f>1929.59+7500</f>
        <v>9429.59</v>
      </c>
      <c r="C68" s="50"/>
      <c r="D68" s="46">
        <v>7500</v>
      </c>
      <c r="E68" s="51"/>
      <c r="F68" s="46">
        <v>7738</v>
      </c>
      <c r="G68" s="51"/>
      <c r="H68" s="46">
        <v>7500</v>
      </c>
      <c r="I68" s="51"/>
      <c r="J68" s="46">
        <f>227.85+345.71</f>
        <v>573.56</v>
      </c>
      <c r="K68" s="51"/>
    </row>
    <row r="69" s="37" customFormat="1" ht="33" customHeight="1" spans="1:12">
      <c r="A69" s="50"/>
      <c r="B69" s="55">
        <v>2703751.89</v>
      </c>
      <c r="C69" s="50"/>
      <c r="D69" s="55">
        <v>840500</v>
      </c>
      <c r="E69" s="51"/>
      <c r="F69" s="55">
        <v>1658522.35785225</v>
      </c>
      <c r="G69" s="51"/>
      <c r="H69" s="55">
        <v>757950</v>
      </c>
      <c r="I69" s="51"/>
      <c r="J69" s="55">
        <v>-13974.21</v>
      </c>
      <c r="K69" s="51"/>
    </row>
    <row r="70" s="37" customFormat="1" ht="33" customHeight="1" spans="1:12">
      <c r="A70" s="50"/>
      <c r="B70" s="55">
        <v>2905385.73</v>
      </c>
      <c r="C70" s="50"/>
      <c r="D70" s="55">
        <v>699932</v>
      </c>
      <c r="E70" s="51"/>
      <c r="F70" s="62">
        <v>1827768.84593754</v>
      </c>
      <c r="G70" s="51"/>
      <c r="H70" s="55">
        <v>699932</v>
      </c>
      <c r="I70" s="51"/>
      <c r="J70" s="55">
        <v>0</v>
      </c>
      <c r="K70" s="51"/>
    </row>
    <row r="71" s="37" customFormat="1" ht="33" customHeight="1" spans="1:12">
      <c r="A71" s="50"/>
      <c r="B71" s="46">
        <f>16367.7+65400</f>
        <v>81767.7</v>
      </c>
      <c r="C71" s="50"/>
      <c r="D71" s="46">
        <v>65400</v>
      </c>
      <c r="E71" s="51"/>
      <c r="F71" s="46">
        <v>63234.99</v>
      </c>
      <c r="G71" s="51"/>
      <c r="H71" s="46">
        <v>65400</v>
      </c>
      <c r="I71" s="51"/>
      <c r="J71" s="46">
        <v>-2993.87</v>
      </c>
      <c r="K71" s="51"/>
    </row>
    <row r="72" s="37" customFormat="1" ht="33" customHeight="1" spans="1:12">
      <c r="A72" s="57"/>
      <c r="B72" s="82">
        <v>53969</v>
      </c>
      <c r="C72" s="57"/>
      <c r="D72" s="82">
        <v>32000</v>
      </c>
      <c r="E72" s="58"/>
      <c r="F72" s="83">
        <v>41489.33</v>
      </c>
      <c r="G72" s="58"/>
      <c r="H72" s="82">
        <v>32000</v>
      </c>
      <c r="I72" s="58"/>
      <c r="J72" s="82">
        <v>1900</v>
      </c>
      <c r="K72" s="58"/>
    </row>
    <row r="73" s="37" customFormat="1" ht="33" customHeight="1" spans="1:12">
      <c r="A73" s="45" t="s">
        <v>27</v>
      </c>
      <c r="B73" s="55">
        <v>29170</v>
      </c>
      <c r="C73" s="45">
        <f>SUM(B73:$B$292)-SUM(C74:C363)</f>
        <v>184955.370000005</v>
      </c>
      <c r="D73" s="55">
        <v>21000</v>
      </c>
      <c r="E73" s="75">
        <f>SUM(D73:$D$292)-SUM(E74:E363)</f>
        <v>118300</v>
      </c>
      <c r="F73" s="55">
        <v>26680</v>
      </c>
      <c r="G73" s="76">
        <f>SUM(F73:$F$292)-SUM(G74:G363)</f>
        <v>127276.000000492</v>
      </c>
      <c r="H73" s="55">
        <v>18500</v>
      </c>
      <c r="I73" s="76">
        <f>SUM(H73:$H$292)-SUM(I74:I363)</f>
        <v>91800</v>
      </c>
      <c r="J73" s="55">
        <v>0</v>
      </c>
      <c r="K73" s="76">
        <f>SUM(J73:$J$292)-SUM(K74:K363)</f>
        <v>0</v>
      </c>
    </row>
    <row r="74" s="37" customFormat="1" ht="33" customHeight="1" spans="1:12">
      <c r="A74" s="50"/>
      <c r="B74" s="79">
        <v>143387.01</v>
      </c>
      <c r="C74" s="50"/>
      <c r="D74" s="80">
        <v>90000</v>
      </c>
      <c r="E74" s="81"/>
      <c r="F74" s="80">
        <v>92002.0000005</v>
      </c>
      <c r="G74" s="81"/>
      <c r="H74" s="80">
        <v>66000</v>
      </c>
      <c r="I74" s="81"/>
      <c r="J74" s="79" t="s">
        <v>24</v>
      </c>
      <c r="K74" s="81"/>
    </row>
    <row r="75" s="37" customFormat="1" ht="33" customHeight="1" spans="1:12">
      <c r="A75" s="57"/>
      <c r="B75" s="79">
        <v>12398.36</v>
      </c>
      <c r="C75" s="57"/>
      <c r="D75" s="80">
        <v>7300</v>
      </c>
      <c r="E75" s="77"/>
      <c r="F75" s="80">
        <v>8594</v>
      </c>
      <c r="G75" s="77"/>
      <c r="H75" s="80">
        <v>7300</v>
      </c>
      <c r="I75" s="77"/>
      <c r="J75" s="79" t="s">
        <v>24</v>
      </c>
      <c r="K75" s="77"/>
    </row>
    <row r="76" s="37" customFormat="1" ht="33" customHeight="1" spans="1:12">
      <c r="A76" s="45" t="s">
        <v>28</v>
      </c>
      <c r="B76" s="46">
        <v>23270.55</v>
      </c>
      <c r="C76" s="45">
        <f>SUM(B76:$B$292)-SUM(C77:C366)</f>
        <v>462580.439999998</v>
      </c>
      <c r="D76" s="46">
        <v>15600</v>
      </c>
      <c r="E76" s="47">
        <f>SUM(D76:$D$292)-SUM(E77:E366)</f>
        <v>277600</v>
      </c>
      <c r="F76" s="52">
        <v>11379.15</v>
      </c>
      <c r="G76" s="49">
        <f>SUM(F76:$F$292)-SUM(G77:G366)</f>
        <v>271960.25</v>
      </c>
      <c r="H76" s="52">
        <v>11200</v>
      </c>
      <c r="I76" s="49">
        <f>SUM(H76:$H$292)-SUM(I77:I366)</f>
        <v>245200.000000002</v>
      </c>
      <c r="J76" s="46">
        <v>0</v>
      </c>
      <c r="K76" s="49">
        <f>SUM(J76:$J$292)-SUM(K77:K366)</f>
        <v>0</v>
      </c>
    </row>
    <row r="77" s="37" customFormat="1" ht="33" customHeight="1" spans="1:12">
      <c r="A77" s="50"/>
      <c r="B77" s="46">
        <v>50927.35</v>
      </c>
      <c r="C77" s="50"/>
      <c r="D77" s="46">
        <v>40000</v>
      </c>
      <c r="E77" s="51"/>
      <c r="F77" s="52">
        <v>12443.1</v>
      </c>
      <c r="G77" s="51"/>
      <c r="H77" s="46">
        <v>12000</v>
      </c>
      <c r="I77" s="51"/>
      <c r="J77" s="46">
        <v>0</v>
      </c>
      <c r="K77" s="51"/>
    </row>
    <row r="78" s="37" customFormat="1" ht="33" customHeight="1" spans="1:12">
      <c r="A78" s="50"/>
      <c r="B78" s="79">
        <v>157020.66</v>
      </c>
      <c r="C78" s="50"/>
      <c r="D78" s="80">
        <v>114000</v>
      </c>
      <c r="E78" s="51"/>
      <c r="F78" s="80">
        <v>126570</v>
      </c>
      <c r="G78" s="51"/>
      <c r="H78" s="80">
        <v>114000</v>
      </c>
      <c r="I78" s="51"/>
      <c r="J78" s="79">
        <v>0</v>
      </c>
      <c r="K78" s="51"/>
      <c r="L78" s="10"/>
    </row>
    <row r="79" s="37" customFormat="1" ht="33" customHeight="1" spans="1:12">
      <c r="A79" s="50"/>
      <c r="B79" s="79">
        <v>148451.25</v>
      </c>
      <c r="C79" s="50"/>
      <c r="D79" s="80">
        <v>65000</v>
      </c>
      <c r="E79" s="51"/>
      <c r="F79" s="80">
        <v>71626</v>
      </c>
      <c r="G79" s="51"/>
      <c r="H79" s="80">
        <v>65000</v>
      </c>
      <c r="I79" s="51"/>
      <c r="J79" s="79">
        <v>0</v>
      </c>
      <c r="K79" s="51"/>
    </row>
    <row r="80" s="37" customFormat="1" ht="33" customHeight="1" spans="1:12">
      <c r="A80" s="57"/>
      <c r="B80" s="79">
        <v>82910.63</v>
      </c>
      <c r="C80" s="57"/>
      <c r="D80" s="80">
        <v>43000</v>
      </c>
      <c r="E80" s="58"/>
      <c r="F80" s="80">
        <v>49942</v>
      </c>
      <c r="G80" s="58"/>
      <c r="H80" s="80">
        <v>43000</v>
      </c>
      <c r="I80" s="58"/>
      <c r="J80" s="79">
        <v>0</v>
      </c>
      <c r="K80" s="58"/>
    </row>
    <row r="81" s="37" customFormat="1" ht="33" customHeight="1" spans="1:12">
      <c r="A81" s="59" t="s">
        <v>29</v>
      </c>
      <c r="B81" s="60">
        <v>205206</v>
      </c>
      <c r="C81" s="59">
        <f>SUM(B81:$B$292)-SUM(C82:C371)</f>
        <v>205206</v>
      </c>
      <c r="D81" s="60">
        <v>113000</v>
      </c>
      <c r="E81" s="61">
        <f>SUM(D81:$D$292)-SUM(E82:E371)</f>
        <v>113000</v>
      </c>
      <c r="F81" s="60">
        <v>100271</v>
      </c>
      <c r="G81" s="60">
        <f>SUM(F81:$F$292)-SUM(G82:G371)</f>
        <v>100270.999999985</v>
      </c>
      <c r="H81" s="60">
        <v>43000</v>
      </c>
      <c r="I81" s="60">
        <f>SUM(H81:$H$292)-SUM(I82:I371)</f>
        <v>43000</v>
      </c>
      <c r="J81" s="60">
        <v>0</v>
      </c>
      <c r="K81" s="60">
        <f>SUM(J81:$J$292)-SUM(K82:K371)</f>
        <v>0</v>
      </c>
    </row>
    <row r="82" s="37" customFormat="1" ht="33" customHeight="1" spans="1:12">
      <c r="A82" s="59" t="s">
        <v>30</v>
      </c>
      <c r="B82" s="46">
        <v>157213.84</v>
      </c>
      <c r="C82" s="59">
        <f>SUM(B82:$B$292)-SUM(C83:C372)</f>
        <v>157213.840000004</v>
      </c>
      <c r="D82" s="46">
        <v>125000</v>
      </c>
      <c r="E82" s="65">
        <f>SUM(D82:$D$292)-SUM(E83:E372)</f>
        <v>125000</v>
      </c>
      <c r="F82" s="46">
        <v>108142.55</v>
      </c>
      <c r="G82" s="66">
        <f>SUM(F82:$F$292)-SUM(G83:G372)</f>
        <v>108142.550000012</v>
      </c>
      <c r="H82" s="46">
        <v>73400</v>
      </c>
      <c r="I82" s="66">
        <f>SUM(H82:$H$292)-SUM(I83:I372)</f>
        <v>73400</v>
      </c>
      <c r="J82" s="46">
        <v>0</v>
      </c>
      <c r="K82" s="66">
        <f>SUM(J82:$J$292)-SUM(K83:K372)</f>
        <v>0</v>
      </c>
    </row>
    <row r="83" s="37" customFormat="1" ht="33" customHeight="1" spans="1:12">
      <c r="A83" s="45" t="s">
        <v>31</v>
      </c>
      <c r="B83" s="46">
        <v>47331.65</v>
      </c>
      <c r="C83" s="45">
        <f>SUM(B83:$B$292)-SUM(C84:C373)</f>
        <v>423225.569999993</v>
      </c>
      <c r="D83" s="46">
        <v>13300</v>
      </c>
      <c r="E83" s="47">
        <f>SUM(D83:$D$292)-SUM(E84:E373)</f>
        <v>204100</v>
      </c>
      <c r="F83" s="48">
        <v>39381.07</v>
      </c>
      <c r="G83" s="49">
        <f>SUM(F83:$F$292)-SUM(G84:G373)</f>
        <v>279466.660000004</v>
      </c>
      <c r="H83" s="46">
        <v>13000</v>
      </c>
      <c r="I83" s="49">
        <f>SUM(H83:$H$292)-SUM(I84:I373)</f>
        <v>173400</v>
      </c>
      <c r="J83" s="46">
        <f>13.95-69.53</f>
        <v>-55.58</v>
      </c>
      <c r="K83" s="49">
        <f>SUM(J83:$J$292)-SUM(K84:K373)</f>
        <v>157.468600000022</v>
      </c>
    </row>
    <row r="84" s="37" customFormat="1" ht="33" customHeight="1" spans="1:12">
      <c r="A84" s="50"/>
      <c r="B84" s="46">
        <v>52568.27</v>
      </c>
      <c r="C84" s="50"/>
      <c r="D84" s="46">
        <v>21000</v>
      </c>
      <c r="E84" s="51"/>
      <c r="F84" s="48">
        <v>41244.3</v>
      </c>
      <c r="G84" s="51"/>
      <c r="H84" s="52">
        <v>21000</v>
      </c>
      <c r="I84" s="51"/>
      <c r="J84" s="53">
        <f>260.16-442.125</f>
        <v>-181.965</v>
      </c>
      <c r="K84" s="51"/>
      <c r="L84" s="54"/>
    </row>
    <row r="85" s="37" customFormat="1" ht="33" customHeight="1" spans="1:12">
      <c r="A85" s="50"/>
      <c r="B85" s="46">
        <v>28146.99</v>
      </c>
      <c r="C85" s="50"/>
      <c r="D85" s="46">
        <v>12000</v>
      </c>
      <c r="E85" s="51"/>
      <c r="F85" s="48">
        <v>15183.77</v>
      </c>
      <c r="G85" s="51"/>
      <c r="H85" s="52">
        <v>10000</v>
      </c>
      <c r="I85" s="51"/>
      <c r="J85" s="46">
        <v>0</v>
      </c>
      <c r="K85" s="51"/>
      <c r="L85" s="54"/>
    </row>
    <row r="86" s="37" customFormat="1" ht="33" customHeight="1" spans="1:12">
      <c r="A86" s="50"/>
      <c r="B86" s="46">
        <v>45108.67</v>
      </c>
      <c r="C86" s="50"/>
      <c r="D86" s="46">
        <v>18800</v>
      </c>
      <c r="E86" s="51"/>
      <c r="F86" s="48">
        <v>28106.57</v>
      </c>
      <c r="G86" s="51"/>
      <c r="H86" s="46">
        <v>12400</v>
      </c>
      <c r="I86" s="51"/>
      <c r="J86" s="46">
        <v>0</v>
      </c>
      <c r="K86" s="51"/>
    </row>
    <row r="87" s="37" customFormat="1" ht="33" customHeight="1" spans="1:12">
      <c r="A87" s="50"/>
      <c r="B87" s="46">
        <v>78239.54</v>
      </c>
      <c r="C87" s="50"/>
      <c r="D87" s="46">
        <v>35000</v>
      </c>
      <c r="E87" s="51"/>
      <c r="F87" s="48">
        <v>37750.87</v>
      </c>
      <c r="G87" s="51"/>
      <c r="H87" s="52">
        <v>13000</v>
      </c>
      <c r="I87" s="51"/>
      <c r="J87" s="46">
        <v>0</v>
      </c>
      <c r="K87" s="51"/>
      <c r="L87" s="54"/>
    </row>
    <row r="88" s="37" customFormat="1" ht="33" customHeight="1" spans="1:12">
      <c r="A88" s="50"/>
      <c r="B88" s="46">
        <v>40277.12</v>
      </c>
      <c r="C88" s="50"/>
      <c r="D88" s="46">
        <v>10500</v>
      </c>
      <c r="E88" s="51"/>
      <c r="F88" s="48">
        <v>21803.39</v>
      </c>
      <c r="G88" s="51"/>
      <c r="H88" s="46">
        <v>10500</v>
      </c>
      <c r="I88" s="51"/>
      <c r="J88" s="53">
        <f>49.3636-85.75</f>
        <v>-36.3864</v>
      </c>
      <c r="K88" s="51"/>
    </row>
    <row r="89" s="37" customFormat="1" ht="33" customHeight="1" spans="1:12">
      <c r="A89" s="50"/>
      <c r="B89" s="84">
        <v>31553.33</v>
      </c>
      <c r="C89" s="50"/>
      <c r="D89" s="84">
        <v>13500</v>
      </c>
      <c r="E89" s="51"/>
      <c r="F89" s="85">
        <v>14201.69</v>
      </c>
      <c r="G89" s="51"/>
      <c r="H89" s="86">
        <v>13500</v>
      </c>
      <c r="I89" s="51"/>
      <c r="J89" s="84">
        <v>0</v>
      </c>
      <c r="K89" s="51"/>
    </row>
    <row r="90" s="37" customFormat="1" ht="33" customHeight="1" spans="1:12">
      <c r="A90" s="57"/>
      <c r="B90" s="86">
        <v>100000</v>
      </c>
      <c r="C90" s="57"/>
      <c r="D90" s="86">
        <v>80000</v>
      </c>
      <c r="E90" s="51"/>
      <c r="F90" s="86">
        <v>81795</v>
      </c>
      <c r="G90" s="51"/>
      <c r="H90" s="86">
        <v>80000</v>
      </c>
      <c r="I90" s="51"/>
      <c r="J90" s="86">
        <f>151.9+179.5+100</f>
        <v>431.4</v>
      </c>
      <c r="K90" s="51"/>
    </row>
    <row r="91" s="37" customFormat="1" ht="33" customHeight="1" spans="1:12">
      <c r="A91" s="45" t="s">
        <v>32</v>
      </c>
      <c r="B91" s="87">
        <v>3114873.04</v>
      </c>
      <c r="C91" s="45">
        <f>SUM(B91:$B$292)-SUM(C92:C381)</f>
        <v>7951625.77000001</v>
      </c>
      <c r="D91" s="87">
        <v>910000</v>
      </c>
      <c r="E91" s="75">
        <f>SUM(D91:$D$292)-SUM(E92:E381)</f>
        <v>2428700</v>
      </c>
      <c r="F91" s="87">
        <v>1676811.78854248</v>
      </c>
      <c r="G91" s="76">
        <f>SUM(F91:$F$292)-SUM(G92:G381)</f>
        <v>4295800.68921824</v>
      </c>
      <c r="H91" s="87">
        <v>787300</v>
      </c>
      <c r="I91" s="76">
        <f>SUM(H91:$H$292)-SUM(I92:I381)</f>
        <v>2096000</v>
      </c>
      <c r="J91" s="87">
        <v>0</v>
      </c>
      <c r="K91" s="76">
        <f>SUM(J91:$J$292)-SUM(K92:K381)</f>
        <v>0</v>
      </c>
    </row>
    <row r="92" s="37" customFormat="1" ht="33" customHeight="1" spans="1:12">
      <c r="A92" s="50"/>
      <c r="B92" s="87">
        <v>4537484.76</v>
      </c>
      <c r="C92" s="50"/>
      <c r="D92" s="87">
        <v>1339200</v>
      </c>
      <c r="E92" s="81"/>
      <c r="F92" s="87">
        <v>2584031.60067576</v>
      </c>
      <c r="G92" s="81"/>
      <c r="H92" s="87">
        <v>1283700</v>
      </c>
      <c r="I92" s="81"/>
      <c r="J92" s="87">
        <v>0</v>
      </c>
      <c r="K92" s="81"/>
    </row>
    <row r="93" s="37" customFormat="1" ht="33" customHeight="1" spans="1:12">
      <c r="A93" s="57"/>
      <c r="B93" s="87">
        <v>299267.97</v>
      </c>
      <c r="C93" s="57"/>
      <c r="D93" s="87">
        <v>179500</v>
      </c>
      <c r="E93" s="81"/>
      <c r="F93" s="88">
        <v>34957.3</v>
      </c>
      <c r="G93" s="81"/>
      <c r="H93" s="87">
        <v>25000</v>
      </c>
      <c r="I93" s="81"/>
      <c r="J93" s="87">
        <v>0</v>
      </c>
      <c r="K93" s="81"/>
    </row>
    <row r="94" s="37" customFormat="1" ht="33" customHeight="1" spans="1:12">
      <c r="A94" s="59" t="s">
        <v>33</v>
      </c>
      <c r="B94" s="89">
        <v>308017</v>
      </c>
      <c r="C94" s="59">
        <f>SUM(B94:$B$292)-SUM(C95:C384)</f>
        <v>308017</v>
      </c>
      <c r="D94" s="89">
        <v>246000</v>
      </c>
      <c r="E94" s="90">
        <f>SUM(D94:$D$292)-SUM(E95:E384)</f>
        <v>246000</v>
      </c>
      <c r="F94" s="89">
        <v>137877</v>
      </c>
      <c r="G94" s="89">
        <f>SUM(F94:$F$292)-SUM(G95:G384)</f>
        <v>137877</v>
      </c>
      <c r="H94" s="89">
        <v>103000</v>
      </c>
      <c r="I94" s="89">
        <f>SUM(H94:$H$292)-SUM(I95:I384)</f>
        <v>103000</v>
      </c>
      <c r="J94" s="89">
        <v>0</v>
      </c>
      <c r="K94" s="89">
        <f>SUM(J94:$J$292)-SUM(K95:K384)</f>
        <v>0</v>
      </c>
    </row>
    <row r="95" s="37" customFormat="1" ht="33" customHeight="1" spans="1:12">
      <c r="A95" s="45" t="s">
        <v>34</v>
      </c>
      <c r="B95" s="84">
        <v>43527</v>
      </c>
      <c r="C95" s="45">
        <f>SUM(B95:$B$292)-SUM(C96:C385)</f>
        <v>974072.689999983</v>
      </c>
      <c r="D95" s="84">
        <v>34800</v>
      </c>
      <c r="E95" s="47">
        <f>SUM(D95:$D$292)-SUM(E96:E385)</f>
        <v>676000</v>
      </c>
      <c r="F95" s="84">
        <v>29800</v>
      </c>
      <c r="G95" s="49">
        <f>SUM(F95:$F$292)-SUM(G96:G385)</f>
        <v>644595.330000497</v>
      </c>
      <c r="H95" s="84">
        <v>34800</v>
      </c>
      <c r="I95" s="49">
        <f>SUM(H95:$H$292)-SUM(I96:I385)</f>
        <v>499900</v>
      </c>
      <c r="J95" s="84">
        <v>34</v>
      </c>
      <c r="K95" s="49">
        <f>SUM(J95:$J$292)-SUM(K96:K385)</f>
        <v>47046.49</v>
      </c>
    </row>
    <row r="96" s="37" customFormat="1" ht="33" customHeight="1" spans="1:12">
      <c r="A96" s="50"/>
      <c r="B96" s="84">
        <v>71317.88</v>
      </c>
      <c r="C96" s="50"/>
      <c r="D96" s="84">
        <v>47500</v>
      </c>
      <c r="E96" s="51"/>
      <c r="F96" s="84">
        <v>71317.88</v>
      </c>
      <c r="G96" s="51"/>
      <c r="H96" s="84">
        <v>47500</v>
      </c>
      <c r="I96" s="51"/>
      <c r="J96" s="84">
        <v>-1301.61</v>
      </c>
      <c r="K96" s="51"/>
    </row>
    <row r="97" s="37" customFormat="1" ht="33" customHeight="1" spans="1:11">
      <c r="A97" s="50"/>
      <c r="B97" s="84">
        <v>117022</v>
      </c>
      <c r="C97" s="50"/>
      <c r="D97" s="84">
        <v>82000</v>
      </c>
      <c r="E97" s="51"/>
      <c r="F97" s="84">
        <v>55033</v>
      </c>
      <c r="G97" s="51"/>
      <c r="H97" s="84">
        <v>42000</v>
      </c>
      <c r="I97" s="51"/>
      <c r="J97" s="84">
        <v>0</v>
      </c>
      <c r="K97" s="51"/>
    </row>
    <row r="98" s="37" customFormat="1" ht="33" customHeight="1" spans="1:11">
      <c r="A98" s="50"/>
      <c r="B98" s="87">
        <v>29170</v>
      </c>
      <c r="C98" s="50"/>
      <c r="D98" s="87">
        <v>21000</v>
      </c>
      <c r="E98" s="51"/>
      <c r="F98" s="87">
        <v>26680</v>
      </c>
      <c r="G98" s="51"/>
      <c r="H98" s="87">
        <v>18500</v>
      </c>
      <c r="I98" s="51"/>
      <c r="J98" s="87">
        <v>0</v>
      </c>
      <c r="K98" s="51"/>
    </row>
    <row r="99" s="37" customFormat="1" ht="33" customHeight="1" spans="1:11">
      <c r="A99" s="50"/>
      <c r="B99" s="55">
        <v>29514</v>
      </c>
      <c r="C99" s="50"/>
      <c r="D99" s="55">
        <v>23600</v>
      </c>
      <c r="E99" s="51"/>
      <c r="F99" s="70">
        <v>25929</v>
      </c>
      <c r="G99" s="51"/>
      <c r="H99" s="55">
        <v>19500</v>
      </c>
      <c r="I99" s="51"/>
      <c r="J99" s="55">
        <v>0</v>
      </c>
      <c r="K99" s="51"/>
    </row>
    <row r="100" s="37" customFormat="1" ht="33" customHeight="1" spans="1:11">
      <c r="A100" s="50"/>
      <c r="B100" s="91">
        <v>9640</v>
      </c>
      <c r="C100" s="50"/>
      <c r="D100" s="92">
        <v>6100</v>
      </c>
      <c r="E100" s="51"/>
      <c r="F100" s="92">
        <v>6274</v>
      </c>
      <c r="G100" s="51"/>
      <c r="H100" s="92">
        <v>6100</v>
      </c>
      <c r="I100" s="51"/>
      <c r="J100" s="91">
        <v>94.1</v>
      </c>
      <c r="K100" s="51"/>
    </row>
    <row r="101" s="37" customFormat="1" ht="33" customHeight="1" spans="1:11">
      <c r="A101" s="50"/>
      <c r="B101" s="91">
        <v>9760.41</v>
      </c>
      <c r="C101" s="50"/>
      <c r="D101" s="92">
        <v>4000</v>
      </c>
      <c r="E101" s="51"/>
      <c r="F101" s="92">
        <v>5049</v>
      </c>
      <c r="G101" s="51"/>
      <c r="H101" s="92">
        <v>4000</v>
      </c>
      <c r="I101" s="51"/>
      <c r="J101" s="91">
        <v>0</v>
      </c>
      <c r="K101" s="51"/>
    </row>
    <row r="102" s="37" customFormat="1" ht="33" customHeight="1" spans="1:11">
      <c r="A102" s="50"/>
      <c r="B102" s="91">
        <v>177689</v>
      </c>
      <c r="C102" s="50"/>
      <c r="D102" s="92">
        <v>128000</v>
      </c>
      <c r="E102" s="51"/>
      <c r="F102" s="92">
        <v>159103</v>
      </c>
      <c r="G102" s="51"/>
      <c r="H102" s="92">
        <v>128000</v>
      </c>
      <c r="I102" s="51"/>
      <c r="J102" s="91">
        <v>46320</v>
      </c>
      <c r="K102" s="51"/>
    </row>
    <row r="103" s="37" customFormat="1" ht="33" customHeight="1" spans="1:11">
      <c r="A103" s="50"/>
      <c r="B103" s="79">
        <v>19859</v>
      </c>
      <c r="C103" s="50"/>
      <c r="D103" s="80">
        <v>9800</v>
      </c>
      <c r="E103" s="51"/>
      <c r="F103" s="80">
        <v>13560</v>
      </c>
      <c r="G103" s="51"/>
      <c r="H103" s="80">
        <v>9800</v>
      </c>
      <c r="I103" s="51"/>
      <c r="J103" s="79">
        <v>0</v>
      </c>
      <c r="K103" s="51"/>
    </row>
    <row r="104" s="37" customFormat="1" ht="33" customHeight="1" spans="1:11">
      <c r="A104" s="50"/>
      <c r="B104" s="79">
        <v>143387.01</v>
      </c>
      <c r="C104" s="50"/>
      <c r="D104" s="80">
        <v>90000</v>
      </c>
      <c r="E104" s="51"/>
      <c r="F104" s="80">
        <v>92002.0000005</v>
      </c>
      <c r="G104" s="51"/>
      <c r="H104" s="80">
        <v>66000</v>
      </c>
      <c r="I104" s="51"/>
      <c r="J104" s="79" t="s">
        <v>24</v>
      </c>
      <c r="K104" s="51"/>
    </row>
    <row r="105" s="37" customFormat="1" ht="33" customHeight="1" spans="1:11">
      <c r="A105" s="50"/>
      <c r="B105" s="79">
        <v>12398.36</v>
      </c>
      <c r="C105" s="50"/>
      <c r="D105" s="80">
        <v>7300</v>
      </c>
      <c r="E105" s="51"/>
      <c r="F105" s="80">
        <v>8594</v>
      </c>
      <c r="G105" s="51"/>
      <c r="H105" s="80">
        <v>7300</v>
      </c>
      <c r="I105" s="51"/>
      <c r="J105" s="79" t="s">
        <v>24</v>
      </c>
      <c r="K105" s="51"/>
    </row>
    <row r="106" s="37" customFormat="1" ht="33" customHeight="1" spans="1:11">
      <c r="A106" s="50"/>
      <c r="B106" s="79">
        <v>59022.03</v>
      </c>
      <c r="C106" s="50"/>
      <c r="D106" s="80">
        <v>47200</v>
      </c>
      <c r="E106" s="51"/>
      <c r="F106" s="80">
        <v>32943</v>
      </c>
      <c r="G106" s="51"/>
      <c r="H106" s="80">
        <v>25200</v>
      </c>
      <c r="I106" s="51"/>
      <c r="J106" s="79" t="s">
        <v>24</v>
      </c>
      <c r="K106" s="51"/>
    </row>
    <row r="107" s="37" customFormat="1" ht="33" customHeight="1" spans="1:11">
      <c r="A107" s="50"/>
      <c r="B107" s="79">
        <v>80682</v>
      </c>
      <c r="C107" s="50"/>
      <c r="D107" s="80">
        <v>64500</v>
      </c>
      <c r="E107" s="51"/>
      <c r="F107" s="80">
        <v>33098.12</v>
      </c>
      <c r="G107" s="51"/>
      <c r="H107" s="80">
        <v>26000</v>
      </c>
      <c r="I107" s="51"/>
      <c r="J107" s="79" t="s">
        <v>24</v>
      </c>
      <c r="K107" s="51"/>
    </row>
    <row r="108" s="37" customFormat="1" ht="33" customHeight="1" spans="1:11">
      <c r="A108" s="50"/>
      <c r="B108" s="82">
        <v>53969</v>
      </c>
      <c r="C108" s="50"/>
      <c r="D108" s="82">
        <v>32000</v>
      </c>
      <c r="E108" s="51"/>
      <c r="F108" s="83">
        <v>41489.33</v>
      </c>
      <c r="G108" s="51"/>
      <c r="H108" s="82">
        <v>32000</v>
      </c>
      <c r="I108" s="51"/>
      <c r="J108" s="82">
        <v>1900</v>
      </c>
      <c r="K108" s="51"/>
    </row>
    <row r="109" s="37" customFormat="1" ht="33" customHeight="1" spans="1:11">
      <c r="A109" s="50"/>
      <c r="B109" s="82">
        <v>17115</v>
      </c>
      <c r="C109" s="50"/>
      <c r="D109" s="82">
        <v>5200</v>
      </c>
      <c r="E109" s="51"/>
      <c r="F109" s="83">
        <v>13300</v>
      </c>
      <c r="G109" s="51"/>
      <c r="H109" s="82">
        <v>5200</v>
      </c>
      <c r="I109" s="51"/>
      <c r="J109" s="82">
        <v>0</v>
      </c>
      <c r="K109" s="51"/>
    </row>
    <row r="110" s="37" customFormat="1" ht="33" customHeight="1" spans="1:11">
      <c r="A110" s="57"/>
      <c r="B110" s="52">
        <v>100000</v>
      </c>
      <c r="C110" s="57"/>
      <c r="D110" s="52">
        <v>73000</v>
      </c>
      <c r="E110" s="58"/>
      <c r="F110" s="52">
        <f>16000+8423+4000+2000</f>
        <v>30423</v>
      </c>
      <c r="G110" s="58"/>
      <c r="H110" s="52">
        <f>25000+3000</f>
        <v>28000</v>
      </c>
      <c r="I110" s="58"/>
      <c r="J110" s="52">
        <v>0</v>
      </c>
      <c r="K110" s="58"/>
    </row>
    <row r="111" s="37" customFormat="1" ht="33" customHeight="1" spans="1:11">
      <c r="A111" s="45" t="s">
        <v>35</v>
      </c>
      <c r="B111" s="46">
        <v>157213.84</v>
      </c>
      <c r="C111" s="45">
        <f>SUM(B111:$B$292)-SUM(C112:C401)</f>
        <v>3062132.64000002</v>
      </c>
      <c r="D111" s="46">
        <v>125000</v>
      </c>
      <c r="E111" s="47">
        <f>SUM(D111:$D$292)-SUM(E112:E401)</f>
        <v>678040</v>
      </c>
      <c r="F111" s="46">
        <v>108142.55</v>
      </c>
      <c r="G111" s="49">
        <f>SUM(F111:$F$292)-SUM(G112:G401)</f>
        <v>1421371.438</v>
      </c>
      <c r="H111" s="46">
        <v>73400</v>
      </c>
      <c r="I111" s="49">
        <f>SUM(H111:$H$292)-SUM(I112:I401)</f>
        <v>496800</v>
      </c>
      <c r="J111" s="46">
        <v>0</v>
      </c>
      <c r="K111" s="49">
        <f>SUM(J111:$J$292)-SUM(K112:K401)</f>
        <v>0</v>
      </c>
    </row>
    <row r="112" s="37" customFormat="1" ht="33" customHeight="1" spans="1:11">
      <c r="A112" s="50"/>
      <c r="B112" s="46">
        <v>2309500</v>
      </c>
      <c r="C112" s="50"/>
      <c r="D112" s="46">
        <v>182240</v>
      </c>
      <c r="E112" s="51"/>
      <c r="F112" s="46">
        <v>950000</v>
      </c>
      <c r="G112" s="51"/>
      <c r="H112" s="46">
        <v>116100</v>
      </c>
      <c r="I112" s="51"/>
      <c r="J112" s="46">
        <v>0</v>
      </c>
      <c r="K112" s="51"/>
    </row>
    <row r="113" s="37" customFormat="1" ht="33" customHeight="1" spans="1:12">
      <c r="A113" s="50"/>
      <c r="B113" s="55">
        <v>99756.23</v>
      </c>
      <c r="C113" s="50"/>
      <c r="D113" s="55">
        <v>78800</v>
      </c>
      <c r="E113" s="51"/>
      <c r="F113" s="55">
        <v>85938.888</v>
      </c>
      <c r="G113" s="51"/>
      <c r="H113" s="55">
        <v>58800</v>
      </c>
      <c r="I113" s="51"/>
      <c r="J113" s="55">
        <v>0</v>
      </c>
      <c r="K113" s="51"/>
    </row>
    <row r="114" s="37" customFormat="1" ht="33" customHeight="1" spans="1:12">
      <c r="A114" s="50"/>
      <c r="B114" s="79">
        <v>157020.66</v>
      </c>
      <c r="C114" s="50"/>
      <c r="D114" s="80">
        <v>114000</v>
      </c>
      <c r="E114" s="51"/>
      <c r="F114" s="80">
        <v>126570</v>
      </c>
      <c r="G114" s="51"/>
      <c r="H114" s="80">
        <v>114000</v>
      </c>
      <c r="I114" s="51"/>
      <c r="J114" s="79">
        <v>0</v>
      </c>
      <c r="K114" s="51"/>
      <c r="L114" s="10"/>
    </row>
    <row r="115" s="37" customFormat="1" ht="33" customHeight="1" spans="1:12">
      <c r="A115" s="50"/>
      <c r="B115" s="79">
        <v>148451.25</v>
      </c>
      <c r="C115" s="50"/>
      <c r="D115" s="80">
        <v>65000</v>
      </c>
      <c r="E115" s="51"/>
      <c r="F115" s="80">
        <v>71626</v>
      </c>
      <c r="G115" s="51"/>
      <c r="H115" s="80">
        <v>65000</v>
      </c>
      <c r="I115" s="51"/>
      <c r="J115" s="79">
        <v>0</v>
      </c>
      <c r="K115" s="51"/>
    </row>
    <row r="116" s="37" customFormat="1" ht="33" customHeight="1" spans="1:12">
      <c r="A116" s="50"/>
      <c r="B116" s="79">
        <v>82910.63</v>
      </c>
      <c r="C116" s="50"/>
      <c r="D116" s="80">
        <v>43000</v>
      </c>
      <c r="E116" s="51"/>
      <c r="F116" s="80">
        <v>49942</v>
      </c>
      <c r="G116" s="51"/>
      <c r="H116" s="80">
        <v>43000</v>
      </c>
      <c r="I116" s="51"/>
      <c r="J116" s="79">
        <v>0</v>
      </c>
      <c r="K116" s="51"/>
    </row>
    <row r="117" s="37" customFormat="1" ht="33" customHeight="1" spans="1:12">
      <c r="A117" s="50"/>
      <c r="B117" s="64">
        <v>23000</v>
      </c>
      <c r="C117" s="50"/>
      <c r="D117" s="64">
        <v>16000</v>
      </c>
      <c r="E117" s="51"/>
      <c r="F117" s="64">
        <v>16152</v>
      </c>
      <c r="G117" s="51"/>
      <c r="H117" s="64">
        <v>13500</v>
      </c>
      <c r="I117" s="51"/>
      <c r="J117" s="52">
        <v>0</v>
      </c>
      <c r="K117" s="51"/>
    </row>
    <row r="118" s="37" customFormat="1" ht="33" customHeight="1" spans="1:12">
      <c r="A118" s="57"/>
      <c r="B118" s="52">
        <v>84280.03</v>
      </c>
      <c r="C118" s="57"/>
      <c r="D118" s="52">
        <v>54000</v>
      </c>
      <c r="E118" s="58"/>
      <c r="F118" s="52">
        <f>10000+3000</f>
        <v>13000</v>
      </c>
      <c r="G118" s="58"/>
      <c r="H118" s="52">
        <f>10000+3000</f>
        <v>13000</v>
      </c>
      <c r="I118" s="58"/>
      <c r="J118" s="52">
        <v>0</v>
      </c>
      <c r="K118" s="58"/>
    </row>
    <row r="119" s="37" customFormat="1" ht="33" customHeight="1" spans="1:12">
      <c r="A119" s="59" t="s">
        <v>36</v>
      </c>
      <c r="B119" s="60">
        <v>252224</v>
      </c>
      <c r="C119" s="59">
        <f>SUM(B119:$B$292)-SUM(C120:C409)</f>
        <v>252223.999999985</v>
      </c>
      <c r="D119" s="60">
        <v>200000</v>
      </c>
      <c r="E119" s="61">
        <f>SUM(D119:$D$292)-SUM(E120:E409)</f>
        <v>200000</v>
      </c>
      <c r="F119" s="60">
        <v>131284</v>
      </c>
      <c r="G119" s="60">
        <f>SUM(F119:$F$292)-SUM(G120:G409)</f>
        <v>131284</v>
      </c>
      <c r="H119" s="60">
        <v>95000</v>
      </c>
      <c r="I119" s="60">
        <f>SUM(H119:$H$292)-SUM(I120:I409)</f>
        <v>95000</v>
      </c>
      <c r="J119" s="60">
        <v>0</v>
      </c>
      <c r="K119" s="60">
        <f>SUM(J119:$J$292)-SUM(K120:K409)</f>
        <v>0</v>
      </c>
    </row>
    <row r="120" s="37" customFormat="1" ht="33" customHeight="1" spans="1:12">
      <c r="A120" s="45" t="s">
        <v>37</v>
      </c>
      <c r="B120" s="46">
        <v>29893.09</v>
      </c>
      <c r="C120" s="45">
        <f>SUM(B120:$B$292)-SUM(C121:C410)</f>
        <v>128968.090000004</v>
      </c>
      <c r="D120" s="46">
        <v>14000</v>
      </c>
      <c r="E120" s="47">
        <f>SUM(D120:$D$292)-SUM(E121:E410)</f>
        <v>56000</v>
      </c>
      <c r="F120" s="46">
        <v>21409.65</v>
      </c>
      <c r="G120" s="49">
        <f>SUM(F120:$F$292)-SUM(G121:G410)</f>
        <v>31027.7100000009</v>
      </c>
      <c r="H120" s="46">
        <v>14000</v>
      </c>
      <c r="I120" s="49">
        <f>SUM(H120:$H$292)-SUM(I121:I410)</f>
        <v>21000</v>
      </c>
      <c r="J120" s="46">
        <v>0</v>
      </c>
      <c r="K120" s="49">
        <f>SUM(J120:$J$292)-SUM(K121:K410)</f>
        <v>0</v>
      </c>
    </row>
    <row r="121" s="37" customFormat="1" ht="33" customHeight="1" spans="1:12">
      <c r="A121" s="57"/>
      <c r="B121" s="52">
        <v>99075</v>
      </c>
      <c r="C121" s="57"/>
      <c r="D121" s="52">
        <v>42000</v>
      </c>
      <c r="E121" s="58"/>
      <c r="F121" s="52">
        <v>9618.06</v>
      </c>
      <c r="G121" s="58"/>
      <c r="H121" s="52">
        <v>7000</v>
      </c>
      <c r="I121" s="58"/>
      <c r="J121" s="52">
        <v>0</v>
      </c>
      <c r="K121" s="58"/>
    </row>
    <row r="122" s="37" customFormat="1" ht="33" customHeight="1" spans="1:12">
      <c r="A122" s="45" t="s">
        <v>38</v>
      </c>
      <c r="B122" s="78">
        <v>33096.32</v>
      </c>
      <c r="C122" s="45">
        <f>SUM(B122:$B$292)-SUM(C123:C412)</f>
        <v>295022.040000021</v>
      </c>
      <c r="D122" s="78">
        <v>18000</v>
      </c>
      <c r="E122" s="93">
        <f>SUM(D122:$D$292)-SUM(E123:E412)</f>
        <v>159000</v>
      </c>
      <c r="F122" s="78">
        <v>23200</v>
      </c>
      <c r="G122" s="45">
        <f>SUM(F122:$F$292)-SUM(G123:G412)</f>
        <v>78596.549999997</v>
      </c>
      <c r="H122" s="78">
        <v>18000</v>
      </c>
      <c r="I122" s="45">
        <f>SUM(H122:$H$292)-SUM(I123:I412)</f>
        <v>62500</v>
      </c>
      <c r="J122" s="78">
        <v>0</v>
      </c>
      <c r="K122" s="45">
        <f>SUM(J122:$J$292)-SUM(K123:K412)</f>
        <v>916.98000000001</v>
      </c>
    </row>
    <row r="123" s="37" customFormat="1" ht="33" customHeight="1" spans="1:12">
      <c r="A123" s="50"/>
      <c r="B123" s="46">
        <v>22617.55</v>
      </c>
      <c r="C123" s="50"/>
      <c r="D123" s="46">
        <v>18000</v>
      </c>
      <c r="E123" s="50"/>
      <c r="F123" s="46">
        <v>8672</v>
      </c>
      <c r="G123" s="50"/>
      <c r="H123" s="46">
        <v>6500</v>
      </c>
      <c r="I123" s="50"/>
      <c r="J123" s="46">
        <v>0</v>
      </c>
      <c r="K123" s="50"/>
      <c r="L123" s="54"/>
    </row>
    <row r="124" s="37" customFormat="1" ht="33" customHeight="1" spans="1:12">
      <c r="A124" s="50"/>
      <c r="B124" s="94">
        <v>28860.41</v>
      </c>
      <c r="C124" s="50"/>
      <c r="D124" s="95">
        <v>23000</v>
      </c>
      <c r="E124" s="50"/>
      <c r="F124" s="52">
        <v>9046.81</v>
      </c>
      <c r="G124" s="50"/>
      <c r="H124" s="52">
        <v>8000</v>
      </c>
      <c r="I124" s="50"/>
      <c r="J124" s="52">
        <v>916.98</v>
      </c>
      <c r="K124" s="50"/>
    </row>
    <row r="125" s="37" customFormat="1" ht="33" customHeight="1" spans="1:12">
      <c r="A125" s="57"/>
      <c r="B125" s="52">
        <v>210447.76</v>
      </c>
      <c r="C125" s="57"/>
      <c r="D125" s="52">
        <v>100000</v>
      </c>
      <c r="E125" s="57"/>
      <c r="F125" s="52">
        <v>37677.74</v>
      </c>
      <c r="G125" s="57"/>
      <c r="H125" s="52">
        <v>30000</v>
      </c>
      <c r="I125" s="57"/>
      <c r="J125" s="52">
        <v>0</v>
      </c>
      <c r="K125" s="57"/>
    </row>
    <row r="126" s="37" customFormat="1" ht="33" customHeight="1" spans="1:12">
      <c r="A126" s="59" t="s">
        <v>39</v>
      </c>
      <c r="B126" s="46">
        <v>58095.47</v>
      </c>
      <c r="C126" s="59">
        <f>SUM(B126:$B$292)-SUM(C127:C416)</f>
        <v>58095.4699999988</v>
      </c>
      <c r="D126" s="46">
        <v>32000</v>
      </c>
      <c r="E126" s="65">
        <f>SUM(D126:$D$292)-SUM(E127:E416)</f>
        <v>32000</v>
      </c>
      <c r="F126" s="48">
        <v>16009.96</v>
      </c>
      <c r="G126" s="66">
        <f>SUM(F126:$F$292)-SUM(G127:G416)</f>
        <v>16009.9600000009</v>
      </c>
      <c r="H126" s="52">
        <v>15500</v>
      </c>
      <c r="I126" s="66">
        <f>SUM(H126:$H$292)-SUM(I127:I416)</f>
        <v>15500</v>
      </c>
      <c r="J126" s="46">
        <v>0</v>
      </c>
      <c r="K126" s="66">
        <f>SUM(J126:$J$292)-SUM(K127:K416)</f>
        <v>0</v>
      </c>
    </row>
    <row r="127" s="37" customFormat="1" ht="33" customHeight="1" spans="1:12">
      <c r="A127" s="96" t="s">
        <v>40</v>
      </c>
      <c r="B127" s="52"/>
      <c r="C127" s="96">
        <f>SUM(B127:$B$292)-SUM(C128:C417)</f>
        <v>0</v>
      </c>
      <c r="D127" s="52"/>
      <c r="E127" s="47">
        <f>SUM(D127:$D$292)-SUM(E128:E417)</f>
        <v>0</v>
      </c>
      <c r="F127" s="52"/>
      <c r="G127" s="67">
        <f>SUM(F127:$F$292)-SUM(G128:G417)</f>
        <v>0</v>
      </c>
      <c r="H127" s="52"/>
      <c r="I127" s="67">
        <f>SUM(H127:$H$292)-SUM(I128:I417)</f>
        <v>0</v>
      </c>
      <c r="J127" s="52"/>
      <c r="K127" s="67">
        <f>SUM(J127:$J$292)-SUM(K128:K417)</f>
        <v>0</v>
      </c>
    </row>
    <row r="128" s="37" customFormat="1" ht="33" customHeight="1" spans="1:12">
      <c r="A128" s="97"/>
      <c r="B128" s="52"/>
      <c r="C128" s="97"/>
      <c r="D128" s="52"/>
      <c r="E128" s="68"/>
      <c r="F128" s="52"/>
      <c r="G128" s="68"/>
      <c r="H128" s="52"/>
      <c r="I128" s="68"/>
      <c r="J128" s="52"/>
      <c r="K128" s="68"/>
    </row>
    <row r="129" s="37" customFormat="1" ht="33" customHeight="1" spans="1:11">
      <c r="A129" s="97"/>
      <c r="B129" s="52"/>
      <c r="C129" s="97"/>
      <c r="D129" s="52"/>
      <c r="E129" s="68"/>
      <c r="F129" s="52"/>
      <c r="G129" s="68"/>
      <c r="H129" s="52"/>
      <c r="I129" s="68"/>
      <c r="J129" s="52"/>
      <c r="K129" s="68"/>
    </row>
    <row r="130" s="37" customFormat="1" ht="33" customHeight="1" spans="1:11">
      <c r="A130" s="97"/>
      <c r="B130" s="52"/>
      <c r="C130" s="97"/>
      <c r="D130" s="52"/>
      <c r="E130" s="68"/>
      <c r="F130" s="52"/>
      <c r="G130" s="68"/>
      <c r="H130" s="52"/>
      <c r="I130" s="68"/>
      <c r="J130" s="52"/>
      <c r="K130" s="68"/>
    </row>
    <row r="131" s="37" customFormat="1" ht="33" customHeight="1" spans="1:11">
      <c r="A131" s="97"/>
      <c r="B131" s="52"/>
      <c r="C131" s="97"/>
      <c r="D131" s="52"/>
      <c r="E131" s="68"/>
      <c r="F131" s="52"/>
      <c r="G131" s="68"/>
      <c r="H131" s="52"/>
      <c r="I131" s="68"/>
      <c r="J131" s="52"/>
      <c r="K131" s="68"/>
    </row>
    <row r="132" s="37" customFormat="1" ht="33" customHeight="1" spans="1:11">
      <c r="A132" s="97"/>
      <c r="B132" s="52"/>
      <c r="C132" s="97"/>
      <c r="D132" s="52"/>
      <c r="E132" s="68"/>
      <c r="F132" s="52"/>
      <c r="G132" s="68"/>
      <c r="H132" s="52"/>
      <c r="I132" s="68"/>
      <c r="J132" s="52"/>
      <c r="K132" s="68"/>
    </row>
    <row r="133" s="37" customFormat="1" ht="33" customHeight="1" spans="1:11">
      <c r="A133" s="97"/>
      <c r="B133" s="52"/>
      <c r="C133" s="97"/>
      <c r="D133" s="52"/>
      <c r="E133" s="68"/>
      <c r="F133" s="52"/>
      <c r="G133" s="68"/>
      <c r="H133" s="52"/>
      <c r="I133" s="68"/>
      <c r="J133" s="52"/>
      <c r="K133" s="68"/>
    </row>
    <row r="134" s="37" customFormat="1" ht="33" customHeight="1" spans="1:11">
      <c r="A134" s="97"/>
      <c r="B134" s="52"/>
      <c r="C134" s="97"/>
      <c r="D134" s="52"/>
      <c r="E134" s="68"/>
      <c r="F134" s="52"/>
      <c r="G134" s="68"/>
      <c r="H134" s="52"/>
      <c r="I134" s="68"/>
      <c r="J134" s="52"/>
      <c r="K134" s="68"/>
    </row>
    <row r="135" s="37" customFormat="1" ht="33" customHeight="1" spans="1:11">
      <c r="A135" s="98"/>
      <c r="B135" s="52"/>
      <c r="C135" s="98"/>
      <c r="D135" s="52"/>
      <c r="E135" s="69"/>
      <c r="F135" s="52"/>
      <c r="G135" s="69"/>
      <c r="H135" s="52"/>
      <c r="I135" s="69"/>
      <c r="J135" s="52"/>
      <c r="K135" s="69"/>
    </row>
    <row r="136" s="37" customFormat="1" ht="33" customHeight="1" spans="1:11">
      <c r="A136" s="96" t="s">
        <v>41</v>
      </c>
      <c r="B136" s="52"/>
      <c r="C136" s="96">
        <f>SUM(B136:$B$292)-SUM(C137:C426)</f>
        <v>0</v>
      </c>
      <c r="D136" s="52"/>
      <c r="E136" s="47">
        <f>SUM(D136:$D$292)-SUM(E137:E426)</f>
        <v>0</v>
      </c>
      <c r="F136" s="52"/>
      <c r="G136" s="67">
        <f>SUM(F136:$F$292)-SUM(G137:G426)</f>
        <v>82000</v>
      </c>
      <c r="H136" s="52"/>
      <c r="I136" s="67">
        <f>SUM(H136:$H$292)-SUM(I137:I426)</f>
        <v>0</v>
      </c>
      <c r="J136" s="52"/>
      <c r="K136" s="67">
        <f>SUM(J136:$J$292)-SUM(K137:K426)</f>
        <v>0</v>
      </c>
    </row>
    <row r="137" s="37" customFormat="1" ht="33" customHeight="1" spans="1:11">
      <c r="A137" s="97"/>
      <c r="B137" s="52"/>
      <c r="C137" s="97"/>
      <c r="D137" s="52"/>
      <c r="E137" s="68"/>
      <c r="F137" s="52"/>
      <c r="G137" s="68"/>
      <c r="H137" s="52"/>
      <c r="I137" s="68"/>
      <c r="J137" s="52"/>
      <c r="K137" s="68"/>
    </row>
    <row r="138" s="37" customFormat="1" ht="33" customHeight="1" spans="1:11">
      <c r="A138" s="97"/>
      <c r="B138" s="52"/>
      <c r="C138" s="97"/>
      <c r="D138" s="52"/>
      <c r="E138" s="68"/>
      <c r="F138" s="52"/>
      <c r="G138" s="68"/>
      <c r="H138" s="52"/>
      <c r="I138" s="68"/>
      <c r="J138" s="52"/>
      <c r="K138" s="68"/>
    </row>
    <row r="139" s="37" customFormat="1" ht="33" customHeight="1" spans="1:11">
      <c r="A139" s="97"/>
      <c r="B139" s="52"/>
      <c r="C139" s="97"/>
      <c r="D139" s="52"/>
      <c r="E139" s="68"/>
      <c r="F139" s="52"/>
      <c r="G139" s="68"/>
      <c r="H139" s="52"/>
      <c r="I139" s="68"/>
      <c r="J139" s="52"/>
      <c r="K139" s="68"/>
    </row>
    <row r="140" s="37" customFormat="1" ht="33" customHeight="1" spans="1:11">
      <c r="A140" s="97"/>
      <c r="B140" s="52"/>
      <c r="C140" s="97"/>
      <c r="D140" s="52"/>
      <c r="E140" s="68"/>
      <c r="F140" s="52"/>
      <c r="G140" s="68"/>
      <c r="H140" s="52"/>
      <c r="I140" s="68"/>
      <c r="J140" s="52"/>
      <c r="K140" s="68"/>
    </row>
    <row r="141" s="37" customFormat="1" ht="33" customHeight="1" spans="1:11">
      <c r="A141" s="97"/>
      <c r="B141" s="52"/>
      <c r="C141" s="97"/>
      <c r="D141" s="52"/>
      <c r="E141" s="68"/>
      <c r="F141" s="52"/>
      <c r="G141" s="68"/>
      <c r="H141" s="52"/>
      <c r="I141" s="68"/>
      <c r="J141" s="52"/>
      <c r="K141" s="68"/>
    </row>
    <row r="142" s="37" customFormat="1" ht="33" customHeight="1" spans="1:11">
      <c r="A142" s="97"/>
      <c r="B142" s="52"/>
      <c r="C142" s="97"/>
      <c r="D142" s="52"/>
      <c r="E142" s="68"/>
      <c r="F142" s="99">
        <v>42000</v>
      </c>
      <c r="G142" s="68"/>
      <c r="H142" s="52"/>
      <c r="I142" s="68"/>
      <c r="J142" s="52"/>
      <c r="K142" s="68"/>
    </row>
    <row r="143" s="37" customFormat="1" ht="33" customHeight="1" spans="1:11">
      <c r="A143" s="98"/>
      <c r="B143" s="52"/>
      <c r="C143" s="98"/>
      <c r="D143" s="52"/>
      <c r="E143" s="69"/>
      <c r="F143" s="99">
        <v>40000</v>
      </c>
      <c r="G143" s="69"/>
      <c r="H143" s="52"/>
      <c r="I143" s="69"/>
      <c r="J143" s="52"/>
      <c r="K143" s="69"/>
    </row>
    <row r="144" s="37" customFormat="1" ht="33" customHeight="1" spans="1:11">
      <c r="A144" s="64" t="s">
        <v>42</v>
      </c>
      <c r="B144" s="52"/>
      <c r="C144" s="64">
        <f>SUM(B144:$B$292)-SUM(C145:C434)</f>
        <v>0</v>
      </c>
      <c r="D144" s="52"/>
      <c r="E144" s="65">
        <f>SUM(D144:$D$292)-SUM(E145:E434)</f>
        <v>0</v>
      </c>
      <c r="F144" s="99">
        <v>38450.942988</v>
      </c>
      <c r="G144" s="100">
        <f>SUM(F144:$F$292)-SUM(G145:G434)</f>
        <v>38450.9429880008</v>
      </c>
      <c r="H144" s="101">
        <v>15000</v>
      </c>
      <c r="I144" s="100">
        <f>SUM(H144:$H$292)-SUM(I145:I434)</f>
        <v>15000</v>
      </c>
      <c r="J144" s="52">
        <v>274.55</v>
      </c>
      <c r="K144" s="100">
        <f>SUM(J144:$J$292)-SUM(K145:K434)</f>
        <v>274.550000000017</v>
      </c>
    </row>
    <row r="145" s="37" customFormat="1" ht="33" customHeight="1" spans="1:11">
      <c r="A145" s="96" t="s">
        <v>43</v>
      </c>
      <c r="B145" s="52"/>
      <c r="C145" s="96">
        <f>SUM(B145:$B$292)-SUM(C146:C435)</f>
        <v>0</v>
      </c>
      <c r="D145" s="52"/>
      <c r="E145" s="47">
        <f>SUM(D145:$D$292)-SUM(E146:E435)</f>
        <v>0</v>
      </c>
      <c r="F145" s="52"/>
      <c r="G145" s="67">
        <f>SUM(F145:$F$292)-SUM(G146:G435)</f>
        <v>0</v>
      </c>
      <c r="H145" s="52"/>
      <c r="I145" s="67">
        <f>SUM(H145:$H$292)-SUM(I146:I435)</f>
        <v>0</v>
      </c>
      <c r="J145" s="52"/>
      <c r="K145" s="67">
        <f>SUM(J145:$J$292)-SUM(K146:K435)</f>
        <v>0</v>
      </c>
    </row>
    <row r="146" s="37" customFormat="1" ht="33" customHeight="1" spans="1:11">
      <c r="A146" s="97"/>
      <c r="B146" s="52"/>
      <c r="C146" s="97"/>
      <c r="D146" s="52"/>
      <c r="E146" s="68"/>
      <c r="F146" s="52"/>
      <c r="G146" s="68"/>
      <c r="H146" s="52"/>
      <c r="I146" s="68"/>
      <c r="J146" s="52"/>
      <c r="K146" s="68"/>
    </row>
    <row r="147" s="37" customFormat="1" ht="33" customHeight="1" spans="1:11">
      <c r="A147" s="97"/>
      <c r="B147" s="52"/>
      <c r="C147" s="97"/>
      <c r="D147" s="52"/>
      <c r="E147" s="68"/>
      <c r="F147" s="52"/>
      <c r="G147" s="68"/>
      <c r="H147" s="52"/>
      <c r="I147" s="68"/>
      <c r="J147" s="52"/>
      <c r="K147" s="68"/>
    </row>
    <row r="148" s="37" customFormat="1" ht="33" customHeight="1" spans="1:11">
      <c r="A148" s="97"/>
      <c r="B148" s="52"/>
      <c r="C148" s="97"/>
      <c r="D148" s="52"/>
      <c r="E148" s="68"/>
      <c r="F148" s="52"/>
      <c r="G148" s="68"/>
      <c r="H148" s="52"/>
      <c r="I148" s="68"/>
      <c r="J148" s="52"/>
      <c r="K148" s="68"/>
    </row>
    <row r="149" s="37" customFormat="1" ht="33" customHeight="1" spans="1:11">
      <c r="A149" s="98"/>
      <c r="B149" s="52"/>
      <c r="C149" s="98"/>
      <c r="D149" s="52"/>
      <c r="E149" s="69"/>
      <c r="F149" s="52"/>
      <c r="G149" s="69"/>
      <c r="H149" s="52"/>
      <c r="I149" s="69"/>
      <c r="J149" s="52"/>
      <c r="K149" s="69"/>
    </row>
    <row r="150" s="37" customFormat="1" ht="33" customHeight="1" spans="1:11">
      <c r="A150" s="96" t="s">
        <v>44</v>
      </c>
      <c r="B150" s="52"/>
      <c r="C150" s="96">
        <f>SUM(B150:$B$292)-SUM(C151:C440)</f>
        <v>0</v>
      </c>
      <c r="D150" s="52"/>
      <c r="E150" s="47">
        <f>SUM(D150:$D$292)-SUM(E151:E440)</f>
        <v>0</v>
      </c>
      <c r="F150" s="99">
        <v>72085.034091</v>
      </c>
      <c r="G150" s="67">
        <f>SUM(F150:$F$292)-SUM(G151:G440)</f>
        <v>421289.437118001</v>
      </c>
      <c r="H150" s="99">
        <v>3700</v>
      </c>
      <c r="I150" s="67">
        <f>SUM(H150:$H$292)-SUM(I151:I440)</f>
        <v>9461</v>
      </c>
      <c r="J150" s="52"/>
      <c r="K150" s="67">
        <f>SUM(J150:$J$292)-SUM(K151:K440)</f>
        <v>0</v>
      </c>
    </row>
    <row r="151" s="37" customFormat="1" ht="33" customHeight="1" spans="1:11">
      <c r="A151" s="97"/>
      <c r="B151" s="52"/>
      <c r="C151" s="97"/>
      <c r="D151" s="52"/>
      <c r="E151" s="68"/>
      <c r="F151" s="99">
        <f>27371.030036+21046</f>
        <v>48417.030036</v>
      </c>
      <c r="G151" s="68"/>
      <c r="H151" s="101">
        <v>980</v>
      </c>
      <c r="I151" s="68"/>
      <c r="J151" s="52"/>
      <c r="K151" s="68"/>
    </row>
    <row r="152" s="37" customFormat="1" ht="33" customHeight="1" spans="1:11">
      <c r="A152" s="97"/>
      <c r="B152" s="52"/>
      <c r="C152" s="97"/>
      <c r="D152" s="52"/>
      <c r="E152" s="68"/>
      <c r="F152" s="99">
        <f>86149.025283+57394.8</f>
        <v>143543.825283</v>
      </c>
      <c r="G152" s="68"/>
      <c r="H152" s="101">
        <v>2054</v>
      </c>
      <c r="I152" s="68"/>
      <c r="J152" s="52"/>
      <c r="K152" s="68"/>
    </row>
    <row r="153" s="37" customFormat="1" ht="33" customHeight="1" spans="1:11">
      <c r="A153" s="97"/>
      <c r="B153" s="52"/>
      <c r="C153" s="97"/>
      <c r="D153" s="52"/>
      <c r="E153" s="68"/>
      <c r="F153" s="99">
        <v>5693.18852</v>
      </c>
      <c r="G153" s="68"/>
      <c r="H153" s="99">
        <v>160</v>
      </c>
      <c r="I153" s="68"/>
      <c r="J153" s="52"/>
      <c r="K153" s="68"/>
    </row>
    <row r="154" s="37" customFormat="1" ht="33" customHeight="1" spans="1:11">
      <c r="A154" s="97"/>
      <c r="B154" s="52"/>
      <c r="C154" s="97"/>
      <c r="D154" s="52"/>
      <c r="E154" s="68"/>
      <c r="F154" s="99">
        <v>26538.038337</v>
      </c>
      <c r="G154" s="68"/>
      <c r="H154" s="99">
        <v>900</v>
      </c>
      <c r="I154" s="68"/>
      <c r="J154" s="52"/>
      <c r="K154" s="68"/>
    </row>
    <row r="155" s="37" customFormat="1" ht="33" customHeight="1" spans="1:11">
      <c r="A155" s="97"/>
      <c r="B155" s="52"/>
      <c r="C155" s="97"/>
      <c r="D155" s="52"/>
      <c r="E155" s="68"/>
      <c r="F155" s="99">
        <v>30864.505262</v>
      </c>
      <c r="G155" s="68"/>
      <c r="H155" s="99">
        <v>440</v>
      </c>
      <c r="I155" s="68"/>
      <c r="J155" s="52"/>
      <c r="K155" s="68"/>
    </row>
    <row r="156" s="37" customFormat="1" ht="33" customHeight="1" spans="1:11">
      <c r="A156" s="98"/>
      <c r="B156" s="52"/>
      <c r="C156" s="98"/>
      <c r="D156" s="52"/>
      <c r="E156" s="69"/>
      <c r="F156" s="99">
        <f>51110.915589+43036.9</f>
        <v>94147.815589</v>
      </c>
      <c r="G156" s="69"/>
      <c r="H156" s="102">
        <v>1227</v>
      </c>
      <c r="I156" s="69"/>
      <c r="J156" s="103"/>
      <c r="K156" s="69"/>
    </row>
    <row r="157" s="37" customFormat="1" ht="33" customHeight="1" spans="1:11">
      <c r="A157" s="96" t="s">
        <v>45</v>
      </c>
      <c r="B157" s="52"/>
      <c r="C157" s="96">
        <f>SUM(B157:$B$292)-SUM(C158:C447)</f>
        <v>0</v>
      </c>
      <c r="D157" s="52"/>
      <c r="E157" s="47">
        <f>SUM(D157:$D$292)-SUM(E158:E447)</f>
        <v>0</v>
      </c>
      <c r="F157" s="52"/>
      <c r="G157" s="67">
        <f>SUM(F157:$F$292)-SUM(G158:G447)</f>
        <v>0</v>
      </c>
      <c r="H157" s="52"/>
      <c r="I157" s="67">
        <f>SUM(H157:$H$292)-SUM(I158:I447)</f>
        <v>0</v>
      </c>
      <c r="J157" s="52"/>
      <c r="K157" s="67">
        <f>SUM(J157:$J$292)-SUM(K158:K447)</f>
        <v>0</v>
      </c>
    </row>
    <row r="158" s="37" customFormat="1" ht="33" customHeight="1" spans="1:11">
      <c r="A158" s="97"/>
      <c r="B158" s="52"/>
      <c r="C158" s="97"/>
      <c r="D158" s="52"/>
      <c r="E158" s="68"/>
      <c r="F158" s="52"/>
      <c r="G158" s="68"/>
      <c r="H158" s="52"/>
      <c r="I158" s="68"/>
      <c r="J158" s="52"/>
      <c r="K158" s="68"/>
    </row>
    <row r="159" s="37" customFormat="1" ht="33" customHeight="1" spans="1:11">
      <c r="A159" s="97"/>
      <c r="B159" s="52"/>
      <c r="C159" s="97"/>
      <c r="D159" s="52"/>
      <c r="E159" s="68"/>
      <c r="F159" s="52"/>
      <c r="G159" s="68"/>
      <c r="H159" s="52"/>
      <c r="I159" s="68"/>
      <c r="J159" s="52"/>
      <c r="K159" s="68"/>
    </row>
    <row r="160" s="37" customFormat="1" ht="33" customHeight="1" spans="1:11">
      <c r="A160" s="97"/>
      <c r="B160" s="52"/>
      <c r="C160" s="97"/>
      <c r="D160" s="52"/>
      <c r="E160" s="68"/>
      <c r="F160" s="52"/>
      <c r="G160" s="68"/>
      <c r="H160" s="52"/>
      <c r="I160" s="68"/>
      <c r="J160" s="52"/>
      <c r="K160" s="68"/>
    </row>
    <row r="161" s="37" customFormat="1" ht="33" customHeight="1" spans="1:12">
      <c r="A161" s="98"/>
      <c r="B161" s="52"/>
      <c r="C161" s="98"/>
      <c r="D161" s="52"/>
      <c r="E161" s="69"/>
      <c r="F161" s="52"/>
      <c r="G161" s="69"/>
      <c r="H161" s="52"/>
      <c r="I161" s="69"/>
      <c r="J161" s="52"/>
      <c r="K161" s="69"/>
    </row>
    <row r="162" s="37" customFormat="1" ht="33" customHeight="1" spans="1:12">
      <c r="A162" s="96" t="s">
        <v>46</v>
      </c>
      <c r="B162" s="78">
        <v>33096.32</v>
      </c>
      <c r="C162" s="96">
        <f>SUM(B162:$B$292)-SUM(C163:C452)</f>
        <v>578692.700000003</v>
      </c>
      <c r="D162" s="78">
        <v>18000</v>
      </c>
      <c r="E162" s="93">
        <f>SUM(D162:$D$292)-SUM(E163:E452)</f>
        <v>365000</v>
      </c>
      <c r="F162" s="78">
        <v>23200</v>
      </c>
      <c r="G162" s="45">
        <f>SUM(F162:$F$292)-SUM(G163:G452)</f>
        <v>379480.549999997</v>
      </c>
      <c r="H162" s="78">
        <v>18000</v>
      </c>
      <c r="I162" s="45">
        <f>SUM(H162:$H$292)-SUM(I163:I452)</f>
        <v>313400</v>
      </c>
      <c r="J162" s="78">
        <v>0</v>
      </c>
      <c r="K162" s="45">
        <f>SUM(J162:$J$292)-SUM(K163:K452)</f>
        <v>0</v>
      </c>
    </row>
    <row r="163" s="37" customFormat="1" ht="33" customHeight="1" spans="1:12">
      <c r="A163" s="97"/>
      <c r="B163" s="52">
        <v>157213.84</v>
      </c>
      <c r="C163" s="97"/>
      <c r="D163" s="52">
        <v>125000</v>
      </c>
      <c r="E163" s="50"/>
      <c r="F163" s="52">
        <v>108142.55</v>
      </c>
      <c r="G163" s="50"/>
      <c r="H163" s="46">
        <v>73400</v>
      </c>
      <c r="I163" s="50"/>
      <c r="J163" s="52">
        <v>0</v>
      </c>
      <c r="K163" s="50"/>
    </row>
    <row r="164" s="37" customFormat="1" ht="33" customHeight="1" spans="1:12">
      <c r="A164" s="97"/>
      <c r="B164" s="79">
        <v>157020.66</v>
      </c>
      <c r="C164" s="97"/>
      <c r="D164" s="80">
        <v>114000</v>
      </c>
      <c r="E164" s="50"/>
      <c r="F164" s="80">
        <v>126570</v>
      </c>
      <c r="G164" s="50"/>
      <c r="H164" s="80">
        <v>114000</v>
      </c>
      <c r="I164" s="50"/>
      <c r="J164" s="79">
        <v>0</v>
      </c>
      <c r="K164" s="50"/>
      <c r="L164" s="10"/>
    </row>
    <row r="165" s="37" customFormat="1" ht="33" customHeight="1" spans="1:12">
      <c r="A165" s="97"/>
      <c r="B165" s="79">
        <v>148451.25</v>
      </c>
      <c r="C165" s="97"/>
      <c r="D165" s="80">
        <v>65000</v>
      </c>
      <c r="E165" s="50"/>
      <c r="F165" s="80">
        <v>71626</v>
      </c>
      <c r="G165" s="50"/>
      <c r="H165" s="80">
        <v>65000</v>
      </c>
      <c r="I165" s="50"/>
      <c r="J165" s="79">
        <v>0</v>
      </c>
      <c r="K165" s="50"/>
    </row>
    <row r="166" s="37" customFormat="1" ht="33" customHeight="1" spans="1:12">
      <c r="A166" s="98"/>
      <c r="B166" s="79">
        <v>82910.63</v>
      </c>
      <c r="C166" s="98"/>
      <c r="D166" s="80">
        <v>43000</v>
      </c>
      <c r="E166" s="57"/>
      <c r="F166" s="80">
        <v>49942</v>
      </c>
      <c r="G166" s="57"/>
      <c r="H166" s="80">
        <v>43000</v>
      </c>
      <c r="I166" s="57"/>
      <c r="J166" s="79">
        <v>0</v>
      </c>
      <c r="K166" s="57"/>
    </row>
    <row r="167" s="37" customFormat="1" ht="33" customHeight="1" spans="1:12">
      <c r="A167" s="96" t="s">
        <v>47</v>
      </c>
      <c r="B167" s="55">
        <v>99756.23</v>
      </c>
      <c r="C167" s="96">
        <f>SUM(B167:$B$292)-SUM(C168:C457)</f>
        <v>213567.420000002</v>
      </c>
      <c r="D167" s="55">
        <v>78800</v>
      </c>
      <c r="E167" s="75">
        <f>SUM(D167:$D$292)-SUM(E168:E457)</f>
        <v>135800</v>
      </c>
      <c r="F167" s="55">
        <v>85938.888</v>
      </c>
      <c r="G167" s="76">
        <f>SUM(F167:$F$292)-SUM(G168:G457)</f>
        <v>181000.188000001</v>
      </c>
      <c r="H167" s="55">
        <v>58800</v>
      </c>
      <c r="I167" s="76">
        <f>SUM(H167:$H$292)-SUM(I168:I457)</f>
        <v>69252.4000000004</v>
      </c>
      <c r="J167" s="55">
        <v>0</v>
      </c>
      <c r="K167" s="76">
        <f>SUM(J167:$J$292)-SUM(K168:K457)</f>
        <v>13</v>
      </c>
    </row>
    <row r="168" s="37" customFormat="1" ht="33" customHeight="1" spans="1:12">
      <c r="A168" s="97"/>
      <c r="B168" s="52">
        <v>68348</v>
      </c>
      <c r="C168" s="97"/>
      <c r="D168" s="52">
        <v>40000</v>
      </c>
      <c r="E168" s="81"/>
      <c r="F168" s="52">
        <v>68348</v>
      </c>
      <c r="G168" s="81"/>
      <c r="H168" s="52">
        <v>5000</v>
      </c>
      <c r="I168" s="81"/>
      <c r="J168" s="52">
        <v>13</v>
      </c>
      <c r="K168" s="81"/>
    </row>
    <row r="169" s="37" customFormat="1" ht="33" customHeight="1" spans="1:12">
      <c r="A169" s="98"/>
      <c r="B169" s="52">
        <v>45463.19</v>
      </c>
      <c r="C169" s="98"/>
      <c r="D169" s="52">
        <v>17000</v>
      </c>
      <c r="E169" s="77"/>
      <c r="F169" s="52">
        <v>26713.3</v>
      </c>
      <c r="G169" s="77"/>
      <c r="H169" s="52">
        <v>5452.4</v>
      </c>
      <c r="I169" s="77"/>
      <c r="J169" s="52">
        <v>0</v>
      </c>
      <c r="K169" s="77"/>
    </row>
    <row r="170" s="37" customFormat="1" ht="33" customHeight="1" spans="1:12">
      <c r="A170" s="64" t="s">
        <v>48</v>
      </c>
      <c r="B170" s="60">
        <v>205206</v>
      </c>
      <c r="C170" s="64">
        <f>SUM(B170:$B$292)-SUM(C171:C460)</f>
        <v>205205.999999993</v>
      </c>
      <c r="D170" s="60">
        <v>113000</v>
      </c>
      <c r="E170" s="61">
        <f>SUM(D170:$D$292)-SUM(E171:E460)</f>
        <v>113000</v>
      </c>
      <c r="F170" s="60">
        <v>100271</v>
      </c>
      <c r="G170" s="60">
        <f>SUM(F170:$F$292)-SUM(G171:G460)</f>
        <v>100270.999999993</v>
      </c>
      <c r="H170" s="60">
        <v>43000</v>
      </c>
      <c r="I170" s="60">
        <f>SUM(H170:$H$292)-SUM(I171:I460)</f>
        <v>43000</v>
      </c>
      <c r="J170" s="60">
        <v>0</v>
      </c>
      <c r="K170" s="60">
        <f>SUM(J170:$J$292)-SUM(K171:K460)</f>
        <v>0</v>
      </c>
    </row>
    <row r="171" s="37" customFormat="1" ht="33" customHeight="1" spans="1:12">
      <c r="A171" s="96" t="s">
        <v>49</v>
      </c>
      <c r="B171" s="55">
        <v>3114873.04</v>
      </c>
      <c r="C171" s="96">
        <f>SUM(B171:$B$292)-SUM(C172:C461)</f>
        <v>9561526.75000001</v>
      </c>
      <c r="D171" s="55">
        <v>910000</v>
      </c>
      <c r="E171" s="75">
        <f>SUM(D171:$D$292)-SUM(E172:E461)</f>
        <v>2820200</v>
      </c>
      <c r="F171" s="55">
        <v>1676811.78854248</v>
      </c>
      <c r="G171" s="76">
        <f>SUM(F171:$F$292)-SUM(G172:G461)</f>
        <v>5134554.71653428</v>
      </c>
      <c r="H171" s="55">
        <v>787300</v>
      </c>
      <c r="I171" s="76">
        <f>SUM(H171:$H$292)-SUM(I172:I461)</f>
        <v>2430100</v>
      </c>
      <c r="J171" s="55">
        <v>0</v>
      </c>
      <c r="K171" s="76">
        <f>SUM(J171:$J$292)-SUM(K172:K461)</f>
        <v>0</v>
      </c>
    </row>
    <row r="172" s="37" customFormat="1" ht="33" customHeight="1" spans="1:12">
      <c r="A172" s="97"/>
      <c r="B172" s="55">
        <v>4537484.76</v>
      </c>
      <c r="C172" s="97"/>
      <c r="D172" s="55">
        <v>1339200</v>
      </c>
      <c r="E172" s="81"/>
      <c r="F172" s="55">
        <v>2584031.60067576</v>
      </c>
      <c r="G172" s="81"/>
      <c r="H172" s="55">
        <v>1283700</v>
      </c>
      <c r="I172" s="81"/>
      <c r="J172" s="55">
        <v>0</v>
      </c>
      <c r="K172" s="81"/>
    </row>
    <row r="173" s="37" customFormat="1" ht="33" customHeight="1" spans="1:12">
      <c r="A173" s="98"/>
      <c r="B173" s="55">
        <v>1909168.95</v>
      </c>
      <c r="C173" s="98"/>
      <c r="D173" s="55">
        <v>571000</v>
      </c>
      <c r="E173" s="77"/>
      <c r="F173" s="70">
        <v>873711.32731602</v>
      </c>
      <c r="G173" s="77"/>
      <c r="H173" s="55">
        <v>359100</v>
      </c>
      <c r="I173" s="77"/>
      <c r="J173" s="55">
        <v>0</v>
      </c>
      <c r="K173" s="77"/>
    </row>
    <row r="174" s="10" customFormat="1" ht="33" customHeight="1" spans="1:12">
      <c r="A174" s="96" t="s">
        <v>50</v>
      </c>
      <c r="B174" s="52">
        <v>217677.21</v>
      </c>
      <c r="C174" s="96">
        <f>SUM(B174:$B$292)-SUM(C175:C464)</f>
        <v>734529.800000004</v>
      </c>
      <c r="D174" s="52">
        <v>170000</v>
      </c>
      <c r="E174" s="47">
        <f>SUM(D174:$D$292)-SUM(E175:E464)</f>
        <v>414000</v>
      </c>
      <c r="F174" s="52">
        <v>11500</v>
      </c>
      <c r="G174" s="67">
        <f>SUM(F174:$F$292)-SUM(G175:G464)</f>
        <v>418339.649999999</v>
      </c>
      <c r="H174" s="52">
        <v>11500</v>
      </c>
      <c r="I174" s="67">
        <f>SUM(H174:$H$292)-SUM(I175:I464)</f>
        <v>255500</v>
      </c>
      <c r="J174" s="52">
        <v>-6129.86</v>
      </c>
      <c r="K174" s="67">
        <f>SUM(J174:$J$292)-SUM(K175:K464)</f>
        <v>-6129.86000000003</v>
      </c>
      <c r="L174" s="37"/>
    </row>
    <row r="175" s="10" customFormat="1" ht="33" customHeight="1" spans="1:12">
      <c r="A175" s="97"/>
      <c r="B175" s="46">
        <v>29893.09</v>
      </c>
      <c r="C175" s="97"/>
      <c r="D175" s="46">
        <v>14000</v>
      </c>
      <c r="E175" s="68"/>
      <c r="F175" s="46">
        <v>21409.65</v>
      </c>
      <c r="G175" s="68"/>
      <c r="H175" s="46">
        <v>14000</v>
      </c>
      <c r="I175" s="68"/>
      <c r="J175" s="46">
        <v>0</v>
      </c>
      <c r="K175" s="68"/>
      <c r="L175" s="37"/>
    </row>
    <row r="176" s="10" customFormat="1" ht="33" customHeight="1" spans="1:12">
      <c r="A176" s="98"/>
      <c r="B176" s="52">
        <v>486959.5</v>
      </c>
      <c r="C176" s="98"/>
      <c r="D176" s="52">
        <v>230000</v>
      </c>
      <c r="E176" s="69"/>
      <c r="F176" s="52">
        <v>385430</v>
      </c>
      <c r="G176" s="69"/>
      <c r="H176" s="52">
        <v>230000</v>
      </c>
      <c r="I176" s="69"/>
      <c r="J176" s="52">
        <v>0</v>
      </c>
      <c r="K176" s="69"/>
      <c r="L176" s="37"/>
    </row>
    <row r="177" s="37" customFormat="1" ht="33" customHeight="1" spans="1:11">
      <c r="A177" s="96" t="s">
        <v>51</v>
      </c>
      <c r="B177" s="52">
        <v>117022</v>
      </c>
      <c r="C177" s="96">
        <f>SUM(B177:$B$292)-SUM(C178:C467)</f>
        <v>1386651.00999999</v>
      </c>
      <c r="D177" s="52">
        <v>82000</v>
      </c>
      <c r="E177" s="47">
        <f>SUM(D177:$D$292)-SUM(E178:E467)</f>
        <v>821300</v>
      </c>
      <c r="F177" s="52">
        <v>55033</v>
      </c>
      <c r="G177" s="67">
        <f>SUM(F177:$F$292)-SUM(G178:G467)</f>
        <v>454195.486251004</v>
      </c>
      <c r="H177" s="52">
        <v>42000</v>
      </c>
      <c r="I177" s="67">
        <f>SUM(H177:$H$292)-SUM(I178:I467)</f>
        <v>383000</v>
      </c>
      <c r="J177" s="52">
        <v>0</v>
      </c>
      <c r="K177" s="67">
        <f>SUM(J177:$J$292)-SUM(K178:K467)</f>
        <v>0</v>
      </c>
    </row>
    <row r="178" s="37" customFormat="1" ht="33" customHeight="1" spans="1:11">
      <c r="A178" s="97"/>
      <c r="B178" s="79">
        <v>14518</v>
      </c>
      <c r="C178" s="97"/>
      <c r="D178" s="80">
        <v>4000</v>
      </c>
      <c r="E178" s="68"/>
      <c r="F178" s="80">
        <v>5648</v>
      </c>
      <c r="G178" s="68"/>
      <c r="H178" s="80">
        <v>4000</v>
      </c>
      <c r="I178" s="68"/>
      <c r="J178" s="79" t="s">
        <v>24</v>
      </c>
      <c r="K178" s="68"/>
    </row>
    <row r="179" s="37" customFormat="1" ht="33" customHeight="1" spans="1:11">
      <c r="A179" s="97"/>
      <c r="B179" s="79">
        <v>19859</v>
      </c>
      <c r="C179" s="97"/>
      <c r="D179" s="80">
        <v>9800</v>
      </c>
      <c r="E179" s="68"/>
      <c r="F179" s="80">
        <v>13560</v>
      </c>
      <c r="G179" s="68"/>
      <c r="H179" s="80">
        <v>9800</v>
      </c>
      <c r="I179" s="68"/>
      <c r="J179" s="79">
        <v>0</v>
      </c>
      <c r="K179" s="68"/>
    </row>
    <row r="180" s="37" customFormat="1" ht="33" customHeight="1" spans="1:11">
      <c r="A180" s="97"/>
      <c r="B180" s="79">
        <v>59022.03</v>
      </c>
      <c r="C180" s="97"/>
      <c r="D180" s="80">
        <v>47200</v>
      </c>
      <c r="E180" s="68"/>
      <c r="F180" s="80">
        <v>32943</v>
      </c>
      <c r="G180" s="68"/>
      <c r="H180" s="80">
        <v>25200</v>
      </c>
      <c r="I180" s="68"/>
      <c r="J180" s="79" t="s">
        <v>24</v>
      </c>
      <c r="K180" s="68"/>
    </row>
    <row r="181" s="37" customFormat="1" ht="33" customHeight="1" spans="1:11">
      <c r="A181" s="97"/>
      <c r="B181" s="79">
        <v>80682</v>
      </c>
      <c r="C181" s="97"/>
      <c r="D181" s="80">
        <v>64500</v>
      </c>
      <c r="E181" s="68"/>
      <c r="F181" s="80">
        <v>33098.12</v>
      </c>
      <c r="G181" s="68"/>
      <c r="H181" s="80">
        <v>26000</v>
      </c>
      <c r="I181" s="68"/>
      <c r="J181" s="79" t="s">
        <v>24</v>
      </c>
      <c r="K181" s="68"/>
    </row>
    <row r="182" s="37" customFormat="1" ht="33" customHeight="1" spans="1:11">
      <c r="A182" s="97"/>
      <c r="B182" s="64">
        <v>427024</v>
      </c>
      <c r="C182" s="97"/>
      <c r="D182" s="64">
        <v>210000</v>
      </c>
      <c r="E182" s="68"/>
      <c r="F182" s="64">
        <v>57784</v>
      </c>
      <c r="G182" s="68"/>
      <c r="H182" s="64">
        <v>55000</v>
      </c>
      <c r="I182" s="68"/>
      <c r="J182" s="52">
        <v>0</v>
      </c>
      <c r="K182" s="68"/>
    </row>
    <row r="183" s="37" customFormat="1" ht="33" customHeight="1" spans="1:11">
      <c r="A183" s="97"/>
      <c r="B183" s="64">
        <v>489794.82</v>
      </c>
      <c r="C183" s="97"/>
      <c r="D183" s="64">
        <v>270000</v>
      </c>
      <c r="E183" s="68"/>
      <c r="F183" s="64">
        <v>207391</v>
      </c>
      <c r="G183" s="68"/>
      <c r="H183" s="64">
        <v>178000</v>
      </c>
      <c r="I183" s="68"/>
      <c r="J183" s="52">
        <v>0</v>
      </c>
      <c r="K183" s="68"/>
    </row>
    <row r="184" s="37" customFormat="1" ht="33" customHeight="1" spans="1:11">
      <c r="A184" s="97"/>
      <c r="B184" s="52">
        <v>63929.16</v>
      </c>
      <c r="C184" s="97"/>
      <c r="D184" s="52">
        <v>50000</v>
      </c>
      <c r="E184" s="68"/>
      <c r="F184" s="52">
        <v>16107</v>
      </c>
      <c r="G184" s="68"/>
      <c r="H184" s="52">
        <v>13000</v>
      </c>
      <c r="I184" s="68"/>
      <c r="J184" s="52">
        <v>0</v>
      </c>
      <c r="K184" s="68"/>
    </row>
    <row r="185" s="37" customFormat="1" ht="33" customHeight="1" spans="1:11">
      <c r="A185" s="97"/>
      <c r="B185" s="52">
        <v>100000</v>
      </c>
      <c r="C185" s="97"/>
      <c r="D185" s="52">
        <v>73000</v>
      </c>
      <c r="E185" s="68"/>
      <c r="F185" s="52">
        <f>16000+8423+4000+2000</f>
        <v>30423</v>
      </c>
      <c r="G185" s="68"/>
      <c r="H185" s="52">
        <f>25000+3000</f>
        <v>28000</v>
      </c>
      <c r="I185" s="68"/>
      <c r="J185" s="52">
        <v>0</v>
      </c>
      <c r="K185" s="68"/>
    </row>
    <row r="186" s="37" customFormat="1" ht="33" customHeight="1" spans="1:11">
      <c r="A186" s="98"/>
      <c r="B186" s="52">
        <v>14800</v>
      </c>
      <c r="C186" s="98"/>
      <c r="D186" s="52">
        <v>10800</v>
      </c>
      <c r="E186" s="69"/>
      <c r="F186" s="104">
        <f>2208.366251</f>
        <v>2208.366251</v>
      </c>
      <c r="G186" s="69"/>
      <c r="H186" s="102">
        <v>2000</v>
      </c>
      <c r="I186" s="69"/>
      <c r="J186" s="52" t="s">
        <v>20</v>
      </c>
      <c r="K186" s="69"/>
    </row>
    <row r="187" s="37" customFormat="1" ht="33" customHeight="1" spans="1:11">
      <c r="A187" s="64" t="s">
        <v>52</v>
      </c>
      <c r="B187" s="60">
        <v>205206</v>
      </c>
      <c r="C187" s="64">
        <f>SUM(B187:$B$292)-SUM(C188:C477)</f>
        <v>205206.000000007</v>
      </c>
      <c r="D187" s="60">
        <v>113000</v>
      </c>
      <c r="E187" s="61">
        <f>SUM(D187:$D$292)-SUM(E188:E477)</f>
        <v>113000</v>
      </c>
      <c r="F187" s="60">
        <v>100271</v>
      </c>
      <c r="G187" s="60">
        <f>SUM(F187:$F$292)-SUM(G188:G477)</f>
        <v>100271</v>
      </c>
      <c r="H187" s="60">
        <v>43000</v>
      </c>
      <c r="I187" s="60">
        <f>SUM(H187:$H$292)-SUM(I188:I477)</f>
        <v>43000</v>
      </c>
      <c r="J187" s="60">
        <v>0</v>
      </c>
      <c r="K187" s="60">
        <f>SUM(J187:$J$292)-SUM(K188:K477)</f>
        <v>0</v>
      </c>
    </row>
    <row r="188" s="37" customFormat="1" ht="33" customHeight="1" spans="1:11">
      <c r="A188" s="64" t="s">
        <v>53</v>
      </c>
      <c r="B188" s="60">
        <v>579404</v>
      </c>
      <c r="C188" s="64">
        <f>SUM(B188:$B$292)-SUM(C189:C478)</f>
        <v>579403.999999993</v>
      </c>
      <c r="D188" s="60">
        <v>382400</v>
      </c>
      <c r="E188" s="61">
        <f>SUM(D188:$D$292)-SUM(E189:E478)</f>
        <v>382400</v>
      </c>
      <c r="F188" s="60">
        <v>445520.92</v>
      </c>
      <c r="G188" s="60">
        <f>SUM(F188:$F$292)-SUM(G189:G478)</f>
        <v>445520.919999994</v>
      </c>
      <c r="H188" s="60">
        <v>382400</v>
      </c>
      <c r="I188" s="60">
        <f>SUM(H188:$H$292)-SUM(I189:I478)</f>
        <v>382400</v>
      </c>
      <c r="J188" s="60">
        <v>9164.05</v>
      </c>
      <c r="K188" s="60">
        <f>SUM(J188:$J$292)-SUM(K189:K478)</f>
        <v>9164.05</v>
      </c>
    </row>
    <row r="189" s="37" customFormat="1" ht="33" customHeight="1" spans="1:11">
      <c r="A189" s="96" t="s">
        <v>54</v>
      </c>
      <c r="B189" s="52">
        <v>38745</v>
      </c>
      <c r="C189" s="96">
        <f>SUM(B189:$B$292)-SUM(C190:C479)</f>
        <v>1944398.75</v>
      </c>
      <c r="D189" s="52">
        <v>29000</v>
      </c>
      <c r="E189" s="47">
        <f>SUM(D189:$D$292)-SUM(E190:E479)</f>
        <v>1286600</v>
      </c>
      <c r="F189" s="52">
        <v>29000</v>
      </c>
      <c r="G189" s="67">
        <f>SUM(F189:$F$292)-SUM(G190:G479)</f>
        <v>571506.493470006</v>
      </c>
      <c r="H189" s="52">
        <v>29000</v>
      </c>
      <c r="I189" s="67">
        <f>SUM(H189:$H$292)-SUM(I190:I479)</f>
        <v>308500</v>
      </c>
      <c r="J189" s="52">
        <v>0</v>
      </c>
      <c r="K189" s="67">
        <f>SUM(J189:$J$292)-SUM(K190:K479)</f>
        <v>13</v>
      </c>
    </row>
    <row r="190" s="37" customFormat="1" ht="33" customHeight="1" spans="1:11">
      <c r="A190" s="97"/>
      <c r="B190" s="52">
        <v>157213.84</v>
      </c>
      <c r="C190" s="97"/>
      <c r="D190" s="52">
        <v>125000</v>
      </c>
      <c r="E190" s="68"/>
      <c r="F190" s="52">
        <v>108142.55</v>
      </c>
      <c r="G190" s="68"/>
      <c r="H190" s="46">
        <v>73400</v>
      </c>
      <c r="I190" s="68"/>
      <c r="J190" s="52">
        <v>0</v>
      </c>
      <c r="K190" s="68"/>
    </row>
    <row r="191" s="37" customFormat="1" ht="33" customHeight="1" spans="1:11">
      <c r="A191" s="97"/>
      <c r="B191" s="55">
        <v>99756.23</v>
      </c>
      <c r="C191" s="97"/>
      <c r="D191" s="55">
        <v>78800</v>
      </c>
      <c r="E191" s="68"/>
      <c r="F191" s="55">
        <v>85938.888</v>
      </c>
      <c r="G191" s="68"/>
      <c r="H191" s="55">
        <v>58800</v>
      </c>
      <c r="I191" s="68"/>
      <c r="J191" s="55">
        <v>0</v>
      </c>
      <c r="K191" s="68"/>
    </row>
    <row r="192" s="37" customFormat="1" ht="33" customHeight="1" spans="1:11">
      <c r="A192" s="97"/>
      <c r="B192" s="79">
        <v>24490</v>
      </c>
      <c r="C192" s="97"/>
      <c r="D192" s="80">
        <v>16800</v>
      </c>
      <c r="E192" s="68"/>
      <c r="F192" s="80">
        <v>3000</v>
      </c>
      <c r="G192" s="68"/>
      <c r="H192" s="80">
        <v>3000</v>
      </c>
      <c r="I192" s="68"/>
      <c r="J192" s="79" t="s">
        <v>24</v>
      </c>
      <c r="K192" s="68"/>
    </row>
    <row r="193" s="37" customFormat="1" ht="33" customHeight="1" spans="1:12">
      <c r="A193" s="97"/>
      <c r="B193" s="79">
        <v>30195.2</v>
      </c>
      <c r="C193" s="97"/>
      <c r="D193" s="80">
        <v>22300</v>
      </c>
      <c r="E193" s="68"/>
      <c r="F193" s="80">
        <v>8577</v>
      </c>
      <c r="G193" s="68"/>
      <c r="H193" s="80">
        <v>7000</v>
      </c>
      <c r="I193" s="68"/>
      <c r="J193" s="79" t="s">
        <v>24</v>
      </c>
      <c r="K193" s="68"/>
    </row>
    <row r="194" s="37" customFormat="1" ht="33" customHeight="1" spans="1:12">
      <c r="A194" s="97"/>
      <c r="B194" s="46">
        <v>62867.67</v>
      </c>
      <c r="C194" s="97"/>
      <c r="D194" s="46">
        <v>40000</v>
      </c>
      <c r="E194" s="68"/>
      <c r="F194" s="46">
        <v>43808</v>
      </c>
      <c r="G194" s="68"/>
      <c r="H194" s="46">
        <v>33000</v>
      </c>
      <c r="I194" s="68"/>
      <c r="J194" s="46">
        <v>0</v>
      </c>
      <c r="K194" s="68"/>
    </row>
    <row r="195" s="37" customFormat="1" ht="33" customHeight="1" spans="1:12">
      <c r="A195" s="97"/>
      <c r="B195" s="52">
        <v>68348</v>
      </c>
      <c r="C195" s="97"/>
      <c r="D195" s="52">
        <v>40000</v>
      </c>
      <c r="E195" s="68"/>
      <c r="F195" s="52">
        <v>68348</v>
      </c>
      <c r="G195" s="68"/>
      <c r="H195" s="52">
        <v>7300</v>
      </c>
      <c r="I195" s="68"/>
      <c r="J195" s="52">
        <v>13</v>
      </c>
      <c r="K195" s="68"/>
    </row>
    <row r="196" s="37" customFormat="1" ht="33" customHeight="1" spans="1:12">
      <c r="A196" s="97"/>
      <c r="B196" s="82">
        <v>552900</v>
      </c>
      <c r="C196" s="97"/>
      <c r="D196" s="82">
        <v>360000</v>
      </c>
      <c r="E196" s="68"/>
      <c r="F196" s="83">
        <v>126401.35</v>
      </c>
      <c r="G196" s="68"/>
      <c r="H196" s="82">
        <v>40000</v>
      </c>
      <c r="I196" s="68"/>
      <c r="J196" s="82">
        <v>0</v>
      </c>
      <c r="K196" s="68"/>
    </row>
    <row r="197" s="37" customFormat="1" ht="33" customHeight="1" spans="1:12">
      <c r="A197" s="97"/>
      <c r="B197" s="105">
        <v>426345.62</v>
      </c>
      <c r="C197" s="97"/>
      <c r="D197" s="64">
        <v>300000</v>
      </c>
      <c r="E197" s="68"/>
      <c r="F197" s="64">
        <v>68260</v>
      </c>
      <c r="G197" s="68"/>
      <c r="H197" s="64">
        <v>38000</v>
      </c>
      <c r="I197" s="68"/>
      <c r="J197" s="52">
        <v>0</v>
      </c>
      <c r="K197" s="68"/>
    </row>
    <row r="198" s="37" customFormat="1" ht="33" customHeight="1" spans="1:12">
      <c r="A198" s="97"/>
      <c r="B198" s="52">
        <v>84280.03</v>
      </c>
      <c r="C198" s="97"/>
      <c r="D198" s="52">
        <v>54000</v>
      </c>
      <c r="E198" s="68"/>
      <c r="F198" s="52">
        <f>10000+3000</f>
        <v>13000</v>
      </c>
      <c r="G198" s="68"/>
      <c r="H198" s="52">
        <f>10000+3000</f>
        <v>13000</v>
      </c>
      <c r="I198" s="68"/>
      <c r="J198" s="52">
        <v>0</v>
      </c>
      <c r="K198" s="68"/>
    </row>
    <row r="199" s="37" customFormat="1" ht="33" customHeight="1" spans="1:12">
      <c r="A199" s="97"/>
      <c r="B199" s="99">
        <v>50000</v>
      </c>
      <c r="C199" s="97"/>
      <c r="D199" s="99">
        <v>30700</v>
      </c>
      <c r="E199" s="68"/>
      <c r="F199" s="99">
        <v>3000</v>
      </c>
      <c r="G199" s="68"/>
      <c r="H199" s="99">
        <v>3000</v>
      </c>
      <c r="I199" s="68"/>
      <c r="J199" s="52" t="s">
        <v>20</v>
      </c>
      <c r="K199" s="68"/>
    </row>
    <row r="200" s="37" customFormat="1" ht="33" customHeight="1" spans="1:12">
      <c r="A200" s="98"/>
      <c r="B200" s="52">
        <v>349257.16</v>
      </c>
      <c r="C200" s="98"/>
      <c r="D200" s="52">
        <v>190000</v>
      </c>
      <c r="E200" s="69"/>
      <c r="F200" s="104">
        <f>14030.70547</f>
        <v>14030.70547</v>
      </c>
      <c r="G200" s="69"/>
      <c r="H200" s="102">
        <v>3000</v>
      </c>
      <c r="I200" s="69"/>
      <c r="J200" s="52" t="s">
        <v>20</v>
      </c>
      <c r="K200" s="69"/>
    </row>
    <row r="201" s="37" customFormat="1" ht="33" customHeight="1" spans="1:12">
      <c r="A201" s="96" t="s">
        <v>55</v>
      </c>
      <c r="B201" s="78">
        <v>33096.32</v>
      </c>
      <c r="C201" s="96">
        <f>SUM(B201:$B$292)-SUM(C202:C491)</f>
        <v>3961999.81</v>
      </c>
      <c r="D201" s="78">
        <v>18000</v>
      </c>
      <c r="E201" s="93">
        <f>SUM(D201:$D$292)-SUM(E202:E491)</f>
        <v>1219140</v>
      </c>
      <c r="F201" s="78">
        <v>23200</v>
      </c>
      <c r="G201" s="45">
        <f>SUM(F201:$F$292)-SUM(G202:G491)</f>
        <v>1575831.17347001</v>
      </c>
      <c r="H201" s="78">
        <v>18000</v>
      </c>
      <c r="I201" s="45">
        <f>SUM(H201:$H$292)-SUM(I202:I491)</f>
        <v>505300</v>
      </c>
      <c r="J201" s="78">
        <v>0</v>
      </c>
      <c r="K201" s="45">
        <f>SUM(J201:$J$292)-SUM(K202:K491)</f>
        <v>13</v>
      </c>
      <c r="L201" s="54"/>
    </row>
    <row r="202" s="37" customFormat="1" ht="33" customHeight="1" spans="1:12">
      <c r="A202" s="97"/>
      <c r="B202" s="52">
        <v>32169.56</v>
      </c>
      <c r="C202" s="97"/>
      <c r="D202" s="52">
        <v>24100</v>
      </c>
      <c r="E202" s="50"/>
      <c r="F202" s="52">
        <v>7000</v>
      </c>
      <c r="G202" s="50"/>
      <c r="H202" s="52">
        <v>7000</v>
      </c>
      <c r="I202" s="50"/>
      <c r="J202" s="52">
        <v>0</v>
      </c>
      <c r="K202" s="50"/>
    </row>
    <row r="203" s="37" customFormat="1" ht="33" customHeight="1" spans="1:12">
      <c r="A203" s="97"/>
      <c r="B203" s="46">
        <v>23270.55</v>
      </c>
      <c r="C203" s="97"/>
      <c r="D203" s="46">
        <v>15600</v>
      </c>
      <c r="E203" s="50"/>
      <c r="F203" s="52">
        <v>11379.15</v>
      </c>
      <c r="G203" s="50"/>
      <c r="H203" s="52">
        <v>11200</v>
      </c>
      <c r="I203" s="50"/>
      <c r="J203" s="52">
        <v>0</v>
      </c>
      <c r="K203" s="50"/>
    </row>
    <row r="204" s="37" customFormat="1" ht="33" customHeight="1" spans="1:12">
      <c r="A204" s="97"/>
      <c r="B204" s="52">
        <v>14238.08</v>
      </c>
      <c r="C204" s="97"/>
      <c r="D204" s="52">
        <v>10300</v>
      </c>
      <c r="E204" s="50"/>
      <c r="F204" s="52">
        <v>9251.23</v>
      </c>
      <c r="G204" s="50"/>
      <c r="H204" s="52">
        <v>7000</v>
      </c>
      <c r="I204" s="50"/>
      <c r="J204" s="52">
        <v>0</v>
      </c>
      <c r="K204" s="50"/>
    </row>
    <row r="205" s="37" customFormat="1" ht="33" customHeight="1" spans="1:12">
      <c r="A205" s="97"/>
      <c r="B205" s="52">
        <v>157213.84</v>
      </c>
      <c r="C205" s="97"/>
      <c r="D205" s="52">
        <v>125000</v>
      </c>
      <c r="E205" s="50"/>
      <c r="F205" s="52">
        <v>108142.55</v>
      </c>
      <c r="G205" s="50"/>
      <c r="H205" s="46">
        <v>73400</v>
      </c>
      <c r="I205" s="50"/>
      <c r="J205" s="52">
        <v>0</v>
      </c>
      <c r="K205" s="50"/>
    </row>
    <row r="206" s="37" customFormat="1" ht="33" customHeight="1" spans="1:12">
      <c r="A206" s="97"/>
      <c r="B206" s="52">
        <v>2309500</v>
      </c>
      <c r="C206" s="97"/>
      <c r="D206" s="52">
        <v>182240</v>
      </c>
      <c r="E206" s="50"/>
      <c r="F206" s="52">
        <v>950000</v>
      </c>
      <c r="G206" s="50"/>
      <c r="H206" s="52">
        <v>116100</v>
      </c>
      <c r="I206" s="50"/>
      <c r="J206" s="52">
        <v>0</v>
      </c>
      <c r="K206" s="50"/>
    </row>
    <row r="207" s="37" customFormat="1" ht="33" customHeight="1" spans="1:12">
      <c r="A207" s="97"/>
      <c r="B207" s="52">
        <v>35925</v>
      </c>
      <c r="C207" s="97"/>
      <c r="D207" s="52">
        <v>21000</v>
      </c>
      <c r="E207" s="50"/>
      <c r="F207" s="52">
        <v>9000</v>
      </c>
      <c r="G207" s="50"/>
      <c r="H207" s="52">
        <v>9000</v>
      </c>
      <c r="I207" s="50"/>
      <c r="J207" s="52">
        <v>0</v>
      </c>
      <c r="K207" s="50"/>
    </row>
    <row r="208" s="37" customFormat="1" ht="33" customHeight="1" spans="1:12">
      <c r="A208" s="97"/>
      <c r="B208" s="55">
        <v>99756.23</v>
      </c>
      <c r="C208" s="97"/>
      <c r="D208" s="55">
        <v>78800</v>
      </c>
      <c r="E208" s="50"/>
      <c r="F208" s="55">
        <v>85938.888</v>
      </c>
      <c r="G208" s="50"/>
      <c r="H208" s="55">
        <v>58800</v>
      </c>
      <c r="I208" s="50"/>
      <c r="J208" s="55">
        <v>0</v>
      </c>
      <c r="K208" s="50"/>
    </row>
    <row r="209" s="37" customFormat="1" ht="33" customHeight="1" spans="1:12">
      <c r="A209" s="97"/>
      <c r="B209" s="79">
        <v>19859</v>
      </c>
      <c r="C209" s="97"/>
      <c r="D209" s="80">
        <v>9800</v>
      </c>
      <c r="E209" s="50"/>
      <c r="F209" s="80">
        <v>13560</v>
      </c>
      <c r="G209" s="50"/>
      <c r="H209" s="80">
        <v>9800</v>
      </c>
      <c r="I209" s="50"/>
      <c r="J209" s="79">
        <v>0</v>
      </c>
      <c r="K209" s="50"/>
    </row>
    <row r="210" s="37" customFormat="1" ht="33" customHeight="1" spans="1:12">
      <c r="A210" s="97"/>
      <c r="B210" s="79">
        <v>30195.2</v>
      </c>
      <c r="C210" s="97"/>
      <c r="D210" s="80">
        <v>22300</v>
      </c>
      <c r="E210" s="50"/>
      <c r="F210" s="80">
        <v>8577</v>
      </c>
      <c r="G210" s="50"/>
      <c r="H210" s="80">
        <v>7000</v>
      </c>
      <c r="I210" s="50"/>
      <c r="J210" s="79" t="s">
        <v>24</v>
      </c>
      <c r="K210" s="50"/>
    </row>
    <row r="211" s="37" customFormat="1" ht="33" customHeight="1" spans="1:12">
      <c r="A211" s="97"/>
      <c r="B211" s="79">
        <v>148451.25</v>
      </c>
      <c r="C211" s="97"/>
      <c r="D211" s="80">
        <v>65000</v>
      </c>
      <c r="E211" s="50"/>
      <c r="F211" s="80">
        <v>71626</v>
      </c>
      <c r="G211" s="50"/>
      <c r="H211" s="80">
        <v>65000</v>
      </c>
      <c r="I211" s="50"/>
      <c r="J211" s="79">
        <v>0</v>
      </c>
      <c r="K211" s="50"/>
      <c r="L211" s="106" t="s">
        <v>56</v>
      </c>
    </row>
    <row r="212" s="37" customFormat="1" ht="33" customHeight="1" spans="1:12">
      <c r="A212" s="97"/>
      <c r="B212" s="52">
        <v>68348</v>
      </c>
      <c r="C212" s="97"/>
      <c r="D212" s="52">
        <v>40000</v>
      </c>
      <c r="E212" s="50"/>
      <c r="F212" s="52">
        <v>68348</v>
      </c>
      <c r="G212" s="50"/>
      <c r="H212" s="52">
        <v>2000</v>
      </c>
      <c r="I212" s="50"/>
      <c r="J212" s="52">
        <v>13</v>
      </c>
      <c r="K212" s="50"/>
    </row>
    <row r="213" s="37" customFormat="1" ht="33" customHeight="1" spans="1:12">
      <c r="A213" s="97"/>
      <c r="B213" s="82">
        <v>102210</v>
      </c>
      <c r="C213" s="97"/>
      <c r="D213" s="82">
        <v>51000</v>
      </c>
      <c r="E213" s="68"/>
      <c r="F213" s="83">
        <v>54610.61</v>
      </c>
      <c r="G213" s="68"/>
      <c r="H213" s="82">
        <v>12000</v>
      </c>
      <c r="I213" s="68"/>
      <c r="J213" s="82">
        <v>0</v>
      </c>
      <c r="K213" s="68"/>
    </row>
    <row r="214" s="37" customFormat="1" ht="33" customHeight="1" spans="1:12">
      <c r="A214" s="97"/>
      <c r="B214" s="82">
        <v>112164</v>
      </c>
      <c r="C214" s="97"/>
      <c r="D214" s="82">
        <v>66000</v>
      </c>
      <c r="E214" s="68"/>
      <c r="F214" s="83">
        <v>72907.04</v>
      </c>
      <c r="G214" s="68"/>
      <c r="H214" s="82">
        <v>58000</v>
      </c>
      <c r="I214" s="68"/>
      <c r="J214" s="82">
        <v>0</v>
      </c>
      <c r="K214" s="68"/>
    </row>
    <row r="215" s="37" customFormat="1" ht="33" customHeight="1" spans="1:12">
      <c r="A215" s="97"/>
      <c r="B215" s="105">
        <v>426345.62</v>
      </c>
      <c r="C215" s="97"/>
      <c r="D215" s="64">
        <v>300000</v>
      </c>
      <c r="E215" s="50"/>
      <c r="F215" s="64">
        <v>68260</v>
      </c>
      <c r="G215" s="50"/>
      <c r="H215" s="64">
        <v>38000</v>
      </c>
      <c r="I215" s="50"/>
      <c r="J215" s="52">
        <v>0</v>
      </c>
      <c r="K215" s="50"/>
    </row>
    <row r="216" s="37" customFormat="1" ht="33" customHeight="1" spans="1:12">
      <c r="A216" s="98"/>
      <c r="B216" s="52">
        <v>349257.16</v>
      </c>
      <c r="C216" s="98"/>
      <c r="D216" s="52">
        <v>190000</v>
      </c>
      <c r="E216" s="57"/>
      <c r="F216" s="104">
        <f>14030.70547</f>
        <v>14030.70547</v>
      </c>
      <c r="G216" s="57"/>
      <c r="H216" s="102">
        <v>13000</v>
      </c>
      <c r="I216" s="57"/>
      <c r="J216" s="52" t="s">
        <v>20</v>
      </c>
      <c r="K216" s="57"/>
    </row>
    <row r="217" s="37" customFormat="1" ht="33" customHeight="1" spans="1:12">
      <c r="A217" s="96" t="s">
        <v>57</v>
      </c>
      <c r="B217" s="52">
        <v>253832</v>
      </c>
      <c r="C217" s="96">
        <f>SUM(B217:$B$292)-SUM(C218:C507)</f>
        <v>13785407.72</v>
      </c>
      <c r="D217" s="52">
        <v>101500</v>
      </c>
      <c r="E217" s="47">
        <f>SUM(D217:$D$292)-SUM(E218:E507)</f>
        <v>3601808</v>
      </c>
      <c r="F217" s="52">
        <v>97000</v>
      </c>
      <c r="G217" s="67">
        <f>SUM(F217:$F$292)-SUM(G218:G507)</f>
        <v>7959212.01653425</v>
      </c>
      <c r="H217" s="52">
        <v>37500</v>
      </c>
      <c r="I217" s="67">
        <f>SUM(H217:$H$292)-SUM(I218:I507)</f>
        <v>2890400</v>
      </c>
      <c r="J217" s="52">
        <v>0</v>
      </c>
      <c r="K217" s="67">
        <f>SUM(J217:$J$292)-SUM(K218:K507)</f>
        <v>0</v>
      </c>
    </row>
    <row r="218" s="37" customFormat="1" ht="33" customHeight="1" spans="1:12">
      <c r="A218" s="97"/>
      <c r="B218" s="52">
        <v>3670781</v>
      </c>
      <c r="C218" s="97"/>
      <c r="D218" s="52">
        <v>500608</v>
      </c>
      <c r="E218" s="68"/>
      <c r="F218" s="52">
        <v>2692700</v>
      </c>
      <c r="G218" s="68"/>
      <c r="H218" s="52">
        <v>397800</v>
      </c>
      <c r="I218" s="68"/>
      <c r="J218" s="52">
        <v>0</v>
      </c>
      <c r="K218" s="68"/>
    </row>
    <row r="219" s="37" customFormat="1" ht="33" customHeight="1" spans="1:12">
      <c r="A219" s="97"/>
      <c r="B219" s="55">
        <v>3114873.04</v>
      </c>
      <c r="C219" s="97"/>
      <c r="D219" s="55">
        <v>910000</v>
      </c>
      <c r="E219" s="68"/>
      <c r="F219" s="55">
        <v>1676811.78854248</v>
      </c>
      <c r="G219" s="68"/>
      <c r="H219" s="55">
        <v>787300</v>
      </c>
      <c r="I219" s="68"/>
      <c r="J219" s="55">
        <v>0</v>
      </c>
      <c r="K219" s="68"/>
    </row>
    <row r="220" s="37" customFormat="1" ht="33" customHeight="1" spans="1:12">
      <c r="A220" s="97"/>
      <c r="B220" s="55">
        <v>4537484.76</v>
      </c>
      <c r="C220" s="97"/>
      <c r="D220" s="55">
        <v>1339200</v>
      </c>
      <c r="E220" s="68"/>
      <c r="F220" s="55">
        <v>2584031.60067576</v>
      </c>
      <c r="G220" s="68"/>
      <c r="H220" s="55">
        <v>1283700</v>
      </c>
      <c r="I220" s="68"/>
      <c r="J220" s="55">
        <v>0</v>
      </c>
      <c r="K220" s="68"/>
    </row>
    <row r="221" s="37" customFormat="1" ht="33" customHeight="1" spans="1:12">
      <c r="A221" s="97"/>
      <c r="B221" s="55">
        <v>1909168.95</v>
      </c>
      <c r="C221" s="97"/>
      <c r="D221" s="55">
        <v>571000</v>
      </c>
      <c r="E221" s="68"/>
      <c r="F221" s="70">
        <v>873711.32731602</v>
      </c>
      <c r="G221" s="68"/>
      <c r="H221" s="55">
        <v>359100</v>
      </c>
      <c r="I221" s="68"/>
      <c r="J221" s="55">
        <v>0</v>
      </c>
      <c r="K221" s="68"/>
    </row>
    <row r="222" s="37" customFormat="1" ht="33" customHeight="1" spans="1:12">
      <c r="A222" s="98"/>
      <c r="B222" s="55">
        <v>299267.97</v>
      </c>
      <c r="C222" s="98"/>
      <c r="D222" s="55">
        <v>179500</v>
      </c>
      <c r="E222" s="69"/>
      <c r="F222" s="62">
        <v>34957.3</v>
      </c>
      <c r="G222" s="69"/>
      <c r="H222" s="55">
        <v>25000</v>
      </c>
      <c r="I222" s="69"/>
      <c r="J222" s="55">
        <v>0</v>
      </c>
      <c r="K222" s="69"/>
    </row>
    <row r="223" s="37" customFormat="1" ht="33" customHeight="1" spans="1:12">
      <c r="A223" s="96" t="s">
        <v>58</v>
      </c>
      <c r="B223" s="52">
        <v>16801.58</v>
      </c>
      <c r="C223" s="96">
        <f>SUM(B223:$B$292)-SUM(C224:C513)</f>
        <v>104147.82</v>
      </c>
      <c r="D223" s="52">
        <v>5400</v>
      </c>
      <c r="E223" s="47">
        <f>SUM(D223:$D$292)-SUM(E224:E513)</f>
        <v>36400</v>
      </c>
      <c r="F223" s="48">
        <v>6846.71</v>
      </c>
      <c r="G223" s="67">
        <f>SUM(F223:$F$292)-SUM(G224:G513)</f>
        <v>59173.3900000043</v>
      </c>
      <c r="H223" s="52">
        <v>5400</v>
      </c>
      <c r="I223" s="67">
        <f>SUM(H223:$H$292)-SUM(I224:I513)</f>
        <v>36400</v>
      </c>
      <c r="J223" s="52">
        <v>0</v>
      </c>
      <c r="K223" s="67">
        <f>SUM(J223:$J$292)-SUM(K224:K513)</f>
        <v>-181.965000000026</v>
      </c>
    </row>
    <row r="224" s="37" customFormat="1" ht="33" customHeight="1" spans="1:12">
      <c r="A224" s="97"/>
      <c r="B224" s="46">
        <v>52568.27</v>
      </c>
      <c r="C224" s="97"/>
      <c r="D224" s="52">
        <v>21000</v>
      </c>
      <c r="E224" s="68"/>
      <c r="F224" s="48">
        <v>41244.3</v>
      </c>
      <c r="G224" s="68"/>
      <c r="H224" s="52">
        <v>21000</v>
      </c>
      <c r="I224" s="68"/>
      <c r="J224" s="53">
        <f>260.16-442.125</f>
        <v>-181.965</v>
      </c>
      <c r="K224" s="68"/>
    </row>
    <row r="225" s="37" customFormat="1" ht="33" customHeight="1" spans="1:12">
      <c r="A225" s="98"/>
      <c r="B225" s="52">
        <v>34777.97</v>
      </c>
      <c r="C225" s="98"/>
      <c r="D225" s="52">
        <v>10000</v>
      </c>
      <c r="E225" s="69"/>
      <c r="F225" s="48">
        <v>11082.38</v>
      </c>
      <c r="G225" s="69"/>
      <c r="H225" s="52">
        <v>10000</v>
      </c>
      <c r="I225" s="69"/>
      <c r="J225" s="52">
        <v>0</v>
      </c>
      <c r="K225" s="69"/>
      <c r="L225" s="107" t="s">
        <v>59</v>
      </c>
    </row>
    <row r="226" s="37" customFormat="1" ht="33" customHeight="1" spans="1:12">
      <c r="A226" s="96" t="s">
        <v>60</v>
      </c>
      <c r="B226" s="46">
        <v>19382.84</v>
      </c>
      <c r="C226" s="96">
        <f>SUM(B226:$B$292)-SUM(C227:C516)</f>
        <v>10382073.44</v>
      </c>
      <c r="D226" s="46">
        <v>13500</v>
      </c>
      <c r="E226" s="47">
        <f>SUM(D226:$D$292)-SUM(E227:E516)</f>
        <v>1405400</v>
      </c>
      <c r="F226" s="52">
        <v>14242.17</v>
      </c>
      <c r="G226" s="49">
        <f>SUM(F226:$F$292)-SUM(G227:G516)</f>
        <v>8083769.91</v>
      </c>
      <c r="H226" s="46">
        <v>13500</v>
      </c>
      <c r="I226" s="49">
        <f>SUM(H226:$H$292)-SUM(I227:I516)</f>
        <v>1072959.75</v>
      </c>
      <c r="J226" s="46">
        <v>0</v>
      </c>
      <c r="K226" s="49">
        <f>SUM(J226:$J$292)-SUM(K227:K516)</f>
        <v>-139671.2466</v>
      </c>
      <c r="L226" s="54"/>
    </row>
    <row r="227" s="37" customFormat="1" ht="33" customHeight="1" spans="1:12">
      <c r="A227" s="97"/>
      <c r="B227" s="52">
        <v>117022</v>
      </c>
      <c r="C227" s="97"/>
      <c r="D227" s="52">
        <v>82000</v>
      </c>
      <c r="E227" s="51"/>
      <c r="F227" s="52">
        <v>55033</v>
      </c>
      <c r="G227" s="51"/>
      <c r="H227" s="52">
        <v>42000</v>
      </c>
      <c r="I227" s="51"/>
      <c r="J227" s="52">
        <v>0</v>
      </c>
      <c r="K227" s="51"/>
    </row>
    <row r="228" s="37" customFormat="1" ht="33" customHeight="1" spans="1:12">
      <c r="A228" s="97"/>
      <c r="B228" s="52">
        <v>217677.21</v>
      </c>
      <c r="C228" s="97"/>
      <c r="D228" s="52">
        <v>170000</v>
      </c>
      <c r="E228" s="51"/>
      <c r="F228" s="52">
        <v>9000</v>
      </c>
      <c r="G228" s="51"/>
      <c r="H228" s="52">
        <v>9000</v>
      </c>
      <c r="I228" s="51"/>
      <c r="J228" s="52">
        <v>-6129.86</v>
      </c>
      <c r="K228" s="51"/>
    </row>
    <row r="229" s="37" customFormat="1" ht="33" customHeight="1" spans="1:12">
      <c r="A229" s="97"/>
      <c r="B229" s="52">
        <v>10893.38</v>
      </c>
      <c r="C229" s="97"/>
      <c r="D229" s="52">
        <v>8700</v>
      </c>
      <c r="E229" s="51"/>
      <c r="F229" s="52">
        <v>1800</v>
      </c>
      <c r="G229" s="51"/>
      <c r="H229" s="52">
        <v>1800</v>
      </c>
      <c r="I229" s="51"/>
      <c r="J229" s="52">
        <v>0</v>
      </c>
      <c r="K229" s="51"/>
    </row>
    <row r="230" s="37" customFormat="1" ht="33" customHeight="1" spans="1:12">
      <c r="A230" s="97"/>
      <c r="B230" s="46">
        <v>123379</v>
      </c>
      <c r="C230" s="97"/>
      <c r="D230" s="46">
        <v>98700</v>
      </c>
      <c r="E230" s="51"/>
      <c r="F230" s="46">
        <v>61105.75</v>
      </c>
      <c r="G230" s="51"/>
      <c r="H230" s="46">
        <v>44300</v>
      </c>
      <c r="I230" s="51"/>
      <c r="J230" s="52">
        <v>0</v>
      </c>
      <c r="K230" s="51"/>
    </row>
    <row r="231" s="37" customFormat="1" ht="33" customHeight="1" spans="1:12">
      <c r="A231" s="97"/>
      <c r="B231" s="52">
        <v>486959.5</v>
      </c>
      <c r="C231" s="97"/>
      <c r="D231" s="52">
        <v>230000</v>
      </c>
      <c r="E231" s="51"/>
      <c r="F231" s="52">
        <v>385430</v>
      </c>
      <c r="G231" s="51"/>
      <c r="H231" s="52">
        <v>230000</v>
      </c>
      <c r="I231" s="51"/>
      <c r="J231" s="52">
        <v>0</v>
      </c>
      <c r="K231" s="51"/>
    </row>
    <row r="232" s="37" customFormat="1" ht="33" customHeight="1" spans="1:12">
      <c r="A232" s="97"/>
      <c r="B232" s="55">
        <v>157099.72</v>
      </c>
      <c r="C232" s="97"/>
      <c r="D232" s="55">
        <v>103400</v>
      </c>
      <c r="E232" s="51"/>
      <c r="F232" s="55">
        <v>128989.87</v>
      </c>
      <c r="G232" s="51"/>
      <c r="H232" s="55">
        <v>96259.75</v>
      </c>
      <c r="I232" s="51"/>
      <c r="J232" s="55" t="s">
        <v>61</v>
      </c>
      <c r="K232" s="51"/>
    </row>
    <row r="233" s="37" customFormat="1" ht="33" customHeight="1" spans="1:12">
      <c r="A233" s="97"/>
      <c r="B233" s="55">
        <v>29170</v>
      </c>
      <c r="C233" s="97"/>
      <c r="D233" s="55">
        <v>21000</v>
      </c>
      <c r="E233" s="51"/>
      <c r="F233" s="55">
        <v>26680</v>
      </c>
      <c r="G233" s="51"/>
      <c r="H233" s="55">
        <v>18500</v>
      </c>
      <c r="I233" s="51"/>
      <c r="J233" s="55">
        <v>0</v>
      </c>
      <c r="K233" s="51"/>
    </row>
    <row r="234" s="37" customFormat="1" ht="33" customHeight="1" spans="1:12">
      <c r="A234" s="97"/>
      <c r="B234" s="55">
        <v>9020000</v>
      </c>
      <c r="C234" s="97"/>
      <c r="D234" s="55">
        <v>538400</v>
      </c>
      <c r="E234" s="51"/>
      <c r="F234" s="55">
        <v>7302938</v>
      </c>
      <c r="G234" s="51"/>
      <c r="H234" s="55">
        <v>538400</v>
      </c>
      <c r="I234" s="51"/>
      <c r="J234" s="55">
        <v>-133635.4866</v>
      </c>
      <c r="K234" s="51"/>
    </row>
    <row r="235" s="37" customFormat="1" ht="33" customHeight="1" spans="1:12">
      <c r="A235" s="97"/>
      <c r="B235" s="79">
        <v>9640</v>
      </c>
      <c r="C235" s="97"/>
      <c r="D235" s="80">
        <v>6100</v>
      </c>
      <c r="E235" s="51"/>
      <c r="F235" s="80">
        <v>6274</v>
      </c>
      <c r="G235" s="51"/>
      <c r="H235" s="80">
        <v>6100</v>
      </c>
      <c r="I235" s="51"/>
      <c r="J235" s="79">
        <v>94.1</v>
      </c>
      <c r="K235" s="51"/>
    </row>
    <row r="236" s="37" customFormat="1" ht="33" customHeight="1" spans="1:12">
      <c r="A236" s="97"/>
      <c r="B236" s="91">
        <v>14518</v>
      </c>
      <c r="C236" s="97"/>
      <c r="D236" s="92">
        <v>4000</v>
      </c>
      <c r="E236" s="51"/>
      <c r="F236" s="92">
        <v>5648</v>
      </c>
      <c r="G236" s="51"/>
      <c r="H236" s="92">
        <v>4000</v>
      </c>
      <c r="I236" s="51"/>
      <c r="J236" s="79" t="s">
        <v>24</v>
      </c>
      <c r="K236" s="51"/>
      <c r="L236" s="54"/>
    </row>
    <row r="237" s="37" customFormat="1" ht="33" customHeight="1" spans="1:12">
      <c r="A237" s="97"/>
      <c r="B237" s="91">
        <v>9760.41</v>
      </c>
      <c r="C237" s="97"/>
      <c r="D237" s="92">
        <v>4000</v>
      </c>
      <c r="E237" s="51"/>
      <c r="F237" s="92">
        <v>5049</v>
      </c>
      <c r="G237" s="51"/>
      <c r="H237" s="92">
        <v>4000</v>
      </c>
      <c r="I237" s="51"/>
      <c r="J237" s="79">
        <v>0</v>
      </c>
      <c r="K237" s="51"/>
    </row>
    <row r="238" s="37" customFormat="1" ht="33" customHeight="1" spans="1:12">
      <c r="A238" s="97"/>
      <c r="B238" s="91">
        <v>14468.99</v>
      </c>
      <c r="C238" s="97"/>
      <c r="D238" s="92">
        <v>6600</v>
      </c>
      <c r="E238" s="51"/>
      <c r="F238" s="92">
        <v>6945</v>
      </c>
      <c r="G238" s="51"/>
      <c r="H238" s="92">
        <v>6600</v>
      </c>
      <c r="I238" s="51"/>
      <c r="J238" s="79" t="s">
        <v>24</v>
      </c>
      <c r="K238" s="51"/>
    </row>
    <row r="239" s="37" customFormat="1" ht="33" customHeight="1" spans="1:12">
      <c r="A239" s="97"/>
      <c r="B239" s="91">
        <v>12398.36</v>
      </c>
      <c r="C239" s="97"/>
      <c r="D239" s="92">
        <v>7300</v>
      </c>
      <c r="E239" s="51"/>
      <c r="F239" s="92">
        <v>8594</v>
      </c>
      <c r="G239" s="51"/>
      <c r="H239" s="92">
        <v>7300</v>
      </c>
      <c r="I239" s="51"/>
      <c r="J239" s="79" t="s">
        <v>24</v>
      </c>
      <c r="K239" s="51"/>
    </row>
    <row r="240" s="37" customFormat="1" ht="33" customHeight="1" spans="1:12">
      <c r="A240" s="97"/>
      <c r="B240" s="91">
        <v>59022.03</v>
      </c>
      <c r="C240" s="97"/>
      <c r="D240" s="92">
        <v>47200</v>
      </c>
      <c r="E240" s="51"/>
      <c r="F240" s="92">
        <v>32943</v>
      </c>
      <c r="G240" s="51"/>
      <c r="H240" s="92">
        <v>25200</v>
      </c>
      <c r="I240" s="51"/>
      <c r="J240" s="79" t="s">
        <v>24</v>
      </c>
      <c r="K240" s="51"/>
      <c r="L240" s="108"/>
    </row>
    <row r="241" s="37" customFormat="1" ht="33" customHeight="1" spans="1:12">
      <c r="A241" s="98"/>
      <c r="B241" s="91">
        <v>80682</v>
      </c>
      <c r="C241" s="98"/>
      <c r="D241" s="92">
        <v>64500</v>
      </c>
      <c r="E241" s="51"/>
      <c r="F241" s="92">
        <v>33098.12</v>
      </c>
      <c r="G241" s="51"/>
      <c r="H241" s="92">
        <v>26000</v>
      </c>
      <c r="I241" s="51"/>
      <c r="J241" s="79" t="s">
        <v>24</v>
      </c>
      <c r="K241" s="51"/>
    </row>
    <row r="242" s="37" customFormat="1" ht="33" customHeight="1" spans="1:12">
      <c r="A242" s="64" t="s">
        <v>62</v>
      </c>
      <c r="B242" s="86">
        <v>216230</v>
      </c>
      <c r="C242" s="64">
        <f>SUM(B242:$B$292)-SUM(C243:C532)</f>
        <v>216230</v>
      </c>
      <c r="D242" s="86">
        <v>172949</v>
      </c>
      <c r="E242" s="47">
        <f>SUM(D242:$D$292)-SUM(E243:E532)</f>
        <v>172949</v>
      </c>
      <c r="F242" s="86">
        <v>169355</v>
      </c>
      <c r="G242" s="67">
        <f>SUM(F242:$F$292)-SUM(G243:G532)</f>
        <v>169355</v>
      </c>
      <c r="H242" s="86">
        <f>113000+35000</f>
        <v>148000</v>
      </c>
      <c r="I242" s="67">
        <f>SUM(H242:$H$292)-SUM(I243:I532)</f>
        <v>148000</v>
      </c>
      <c r="J242" s="52">
        <v>0</v>
      </c>
      <c r="K242" s="67">
        <f>SUM(J242:$J$292)-SUM(K243:K532)</f>
        <v>0</v>
      </c>
    </row>
    <row r="243" s="37" customFormat="1" ht="33" customHeight="1" spans="1:12">
      <c r="A243" s="64" t="s">
        <v>63</v>
      </c>
      <c r="B243" s="89">
        <v>308017</v>
      </c>
      <c r="C243" s="64">
        <f>SUM(B243:$B$292)-SUM(C244:C533)</f>
        <v>308017</v>
      </c>
      <c r="D243" s="89">
        <v>246000</v>
      </c>
      <c r="E243" s="90">
        <f>SUM(D243:$D$292)-SUM(E244:E533)</f>
        <v>246000</v>
      </c>
      <c r="F243" s="89">
        <v>137877</v>
      </c>
      <c r="G243" s="89">
        <f>SUM(F243:$F$292)-SUM(G244:G533)</f>
        <v>137877</v>
      </c>
      <c r="H243" s="89">
        <v>103000</v>
      </c>
      <c r="I243" s="89">
        <f>SUM(H243:$H$292)-SUM(I244:I533)</f>
        <v>103000</v>
      </c>
      <c r="J243" s="60">
        <v>0</v>
      </c>
      <c r="K243" s="89">
        <f>SUM(J243:$J$292)-SUM(K244:K533)</f>
        <v>0</v>
      </c>
    </row>
    <row r="244" s="37" customFormat="1" ht="33" customHeight="1" spans="1:12">
      <c r="A244" s="96" t="s">
        <v>64</v>
      </c>
      <c r="B244" s="84">
        <v>52568.27</v>
      </c>
      <c r="C244" s="96">
        <f>SUM(B244:$B$292)-SUM(C245:C534)</f>
        <v>154305.939999998</v>
      </c>
      <c r="D244" s="86">
        <v>21000</v>
      </c>
      <c r="E244" s="47">
        <f>SUM(D244:$D$292)-SUM(E245:E534)</f>
        <v>55500</v>
      </c>
      <c r="F244" s="85">
        <v>41244.3</v>
      </c>
      <c r="G244" s="67">
        <f>SUM(F244:$F$292)-SUM(G245:G534)</f>
        <v>94090.6400000006</v>
      </c>
      <c r="H244" s="86">
        <v>21000</v>
      </c>
      <c r="I244" s="67">
        <f>SUM(H244:$H$292)-SUM(I245:I534)</f>
        <v>55500</v>
      </c>
      <c r="J244" s="53">
        <f>260.16-442.125</f>
        <v>-181.965</v>
      </c>
      <c r="K244" s="67">
        <f>SUM(J244:$J$292)-SUM(K245:K534)</f>
        <v>-218.3514</v>
      </c>
    </row>
    <row r="245" s="37" customFormat="1" ht="33" customHeight="1" spans="1:12">
      <c r="A245" s="97"/>
      <c r="B245" s="86">
        <v>40277.12</v>
      </c>
      <c r="C245" s="97"/>
      <c r="D245" s="86">
        <v>10500</v>
      </c>
      <c r="E245" s="68"/>
      <c r="F245" s="85">
        <v>21803.39</v>
      </c>
      <c r="G245" s="68"/>
      <c r="H245" s="86">
        <v>10500</v>
      </c>
      <c r="I245" s="68"/>
      <c r="J245" s="53">
        <f>49.3636-85.75</f>
        <v>-36.3864</v>
      </c>
      <c r="K245" s="68"/>
      <c r="L245" s="108" t="s">
        <v>65</v>
      </c>
    </row>
    <row r="246" s="37" customFormat="1" ht="33" customHeight="1" spans="1:12">
      <c r="A246" s="97"/>
      <c r="B246" s="84">
        <v>31553.33</v>
      </c>
      <c r="C246" s="97"/>
      <c r="D246" s="84">
        <v>13500</v>
      </c>
      <c r="E246" s="68"/>
      <c r="F246" s="85">
        <v>14201.69</v>
      </c>
      <c r="G246" s="68"/>
      <c r="H246" s="86">
        <v>13500</v>
      </c>
      <c r="I246" s="68"/>
      <c r="J246" s="46">
        <v>0</v>
      </c>
      <c r="K246" s="68"/>
    </row>
    <row r="247" s="37" customFormat="1" ht="33" customHeight="1" spans="1:12">
      <c r="A247" s="98"/>
      <c r="B247" s="86">
        <v>29907.22</v>
      </c>
      <c r="C247" s="98"/>
      <c r="D247" s="86">
        <v>10500</v>
      </c>
      <c r="E247" s="68"/>
      <c r="F247" s="85">
        <f>16494.43+346.83</f>
        <v>16841.26</v>
      </c>
      <c r="G247" s="68"/>
      <c r="H247" s="86">
        <v>10500</v>
      </c>
      <c r="I247" s="68"/>
      <c r="J247" s="52">
        <v>0</v>
      </c>
      <c r="K247" s="68"/>
      <c r="L247" s="54"/>
    </row>
    <row r="248" s="37" customFormat="1" ht="33" customHeight="1" spans="1:12">
      <c r="A248" s="96" t="s">
        <v>66</v>
      </c>
      <c r="B248" s="86">
        <v>6715.31</v>
      </c>
      <c r="C248" s="96">
        <f>SUM(B248:$B$292)-SUM(C249:C538)</f>
        <v>416578.520000003</v>
      </c>
      <c r="D248" s="86">
        <v>5000</v>
      </c>
      <c r="E248" s="47">
        <f>SUM(D248:$D$292)-SUM(E249:E538)</f>
        <v>309200</v>
      </c>
      <c r="F248" s="86">
        <v>1500</v>
      </c>
      <c r="G248" s="67">
        <f>SUM(F248:$F$292)-SUM(G249:G538)</f>
        <v>124205.59</v>
      </c>
      <c r="H248" s="86">
        <v>1500</v>
      </c>
      <c r="I248" s="67">
        <f>SUM(H248:$H$292)-SUM(I249:I538)</f>
        <v>88813.9100000001</v>
      </c>
      <c r="J248" s="52">
        <v>0</v>
      </c>
      <c r="K248" s="67">
        <f>SUM(J248:$J$292)-SUM(K249:K538)</f>
        <v>-5500.86</v>
      </c>
    </row>
    <row r="249" s="37" customFormat="1" ht="33" customHeight="1" spans="1:12">
      <c r="A249" s="97"/>
      <c r="B249" s="52">
        <v>217677.21</v>
      </c>
      <c r="C249" s="97"/>
      <c r="D249" s="52">
        <v>170000</v>
      </c>
      <c r="E249" s="68"/>
      <c r="F249" s="52">
        <v>8000</v>
      </c>
      <c r="G249" s="68"/>
      <c r="H249" s="52">
        <v>8000</v>
      </c>
      <c r="I249" s="68"/>
      <c r="J249" s="52">
        <v>-6129.86</v>
      </c>
      <c r="K249" s="68"/>
    </row>
    <row r="250" s="37" customFormat="1" ht="33" customHeight="1" spans="1:12">
      <c r="A250" s="97"/>
      <c r="B250" s="46">
        <v>123379</v>
      </c>
      <c r="C250" s="97"/>
      <c r="D250" s="46">
        <v>98700</v>
      </c>
      <c r="E250" s="68"/>
      <c r="F250" s="46">
        <v>61105.75</v>
      </c>
      <c r="G250" s="68"/>
      <c r="H250" s="46">
        <v>44300</v>
      </c>
      <c r="I250" s="68"/>
      <c r="J250" s="52">
        <v>0</v>
      </c>
      <c r="K250" s="68"/>
    </row>
    <row r="251" s="37" customFormat="1" ht="33" customHeight="1" spans="1:12">
      <c r="A251" s="98"/>
      <c r="B251" s="46">
        <v>68807</v>
      </c>
      <c r="C251" s="98"/>
      <c r="D251" s="46">
        <v>35500</v>
      </c>
      <c r="E251" s="69"/>
      <c r="F251" s="46">
        <v>53599.84</v>
      </c>
      <c r="G251" s="69"/>
      <c r="H251" s="46">
        <v>35013.91</v>
      </c>
      <c r="I251" s="69"/>
      <c r="J251" s="46">
        <v>629</v>
      </c>
      <c r="K251" s="69"/>
    </row>
    <row r="252" s="37" customFormat="1" ht="33" customHeight="1" spans="1:12">
      <c r="A252" s="64" t="s">
        <v>67</v>
      </c>
      <c r="B252" s="71">
        <v>27597</v>
      </c>
      <c r="C252" s="64">
        <f>SUM(B252:$B$292)-SUM(C253:C542)</f>
        <v>27597</v>
      </c>
      <c r="D252" s="71">
        <v>1300</v>
      </c>
      <c r="E252" s="109">
        <f>SUM(D252:$D$292)-SUM(E253:E542)</f>
        <v>1300</v>
      </c>
      <c r="F252" s="71">
        <v>27597</v>
      </c>
      <c r="G252" s="110">
        <f>SUM(F252:$F$292)-SUM(G253:G542)</f>
        <v>27597</v>
      </c>
      <c r="H252" s="71">
        <v>1300</v>
      </c>
      <c r="I252" s="110">
        <f>SUM(H252:$H$292)-SUM(I253:I542)</f>
        <v>1300</v>
      </c>
      <c r="J252" s="71">
        <v>2400</v>
      </c>
      <c r="K252" s="110">
        <f>SUM(J252:$J$292)-SUM(K253:K542)</f>
        <v>2400</v>
      </c>
    </row>
    <row r="253" s="37" customFormat="1" ht="33" customHeight="1" spans="1:12">
      <c r="A253" s="96" t="s">
        <v>68</v>
      </c>
      <c r="B253" s="60">
        <v>308017</v>
      </c>
      <c r="C253" s="96">
        <f>SUM(B253:$B$292)-SUM(C254:C543)</f>
        <v>560241</v>
      </c>
      <c r="D253" s="60">
        <v>246000</v>
      </c>
      <c r="E253" s="90">
        <f>SUM(D253:$D$292)-SUM(E254:E543)</f>
        <v>446000</v>
      </c>
      <c r="F253" s="60">
        <v>137877</v>
      </c>
      <c r="G253" s="89">
        <f>SUM(F253:$F$292)-SUM(G254:G543)</f>
        <v>269160.999999996</v>
      </c>
      <c r="H253" s="60">
        <v>103000</v>
      </c>
      <c r="I253" s="89">
        <f>SUM(H253:$H$292)-SUM(I254:I543)</f>
        <v>198000</v>
      </c>
      <c r="J253" s="60">
        <v>0</v>
      </c>
      <c r="K253" s="89">
        <f>SUM(J253:$J$292)-SUM(K254:K543)</f>
        <v>0</v>
      </c>
    </row>
    <row r="254" s="37" customFormat="1" ht="33" customHeight="1" spans="1:12">
      <c r="A254" s="98"/>
      <c r="B254" s="60">
        <v>252224</v>
      </c>
      <c r="C254" s="98"/>
      <c r="D254" s="60">
        <v>200000</v>
      </c>
      <c r="E254" s="111"/>
      <c r="F254" s="60">
        <v>131284</v>
      </c>
      <c r="G254" s="111"/>
      <c r="H254" s="60">
        <v>95000</v>
      </c>
      <c r="I254" s="111"/>
      <c r="J254" s="60">
        <v>0</v>
      </c>
      <c r="K254" s="111"/>
    </row>
    <row r="255" s="37" customFormat="1" ht="33" customHeight="1" spans="1:12">
      <c r="A255" s="96" t="s">
        <v>69</v>
      </c>
      <c r="B255" s="52">
        <v>22617.55</v>
      </c>
      <c r="C255" s="96">
        <f>SUM(B255:$B$292)-SUM(C256:C545)</f>
        <v>2504380.36</v>
      </c>
      <c r="D255" s="52">
        <v>18000</v>
      </c>
      <c r="E255" s="47">
        <f>SUM(D255:$D$292)-SUM(E256:E545)</f>
        <v>279240</v>
      </c>
      <c r="F255" s="52">
        <v>8672</v>
      </c>
      <c r="G255" s="67">
        <f>SUM(F255:$F$292)-SUM(G256:G545)</f>
        <v>1040403.39</v>
      </c>
      <c r="H255" s="52">
        <v>6500</v>
      </c>
      <c r="I255" s="67">
        <f>SUM(H255:$H$292)-SUM(I256:I545)</f>
        <v>195500</v>
      </c>
      <c r="J255" s="52">
        <v>0</v>
      </c>
      <c r="K255" s="67">
        <f>SUM(J255:$J$292)-SUM(K256:K545)</f>
        <v>0</v>
      </c>
    </row>
    <row r="256" s="37" customFormat="1" ht="33" customHeight="1" spans="1:12">
      <c r="A256" s="97"/>
      <c r="B256" s="52">
        <v>2309500</v>
      </c>
      <c r="C256" s="97"/>
      <c r="D256" s="52">
        <v>182240</v>
      </c>
      <c r="E256" s="68"/>
      <c r="F256" s="52">
        <v>950000</v>
      </c>
      <c r="G256" s="68"/>
      <c r="H256" s="52">
        <v>116100</v>
      </c>
      <c r="I256" s="68"/>
      <c r="J256" s="52">
        <v>0</v>
      </c>
      <c r="K256" s="68"/>
    </row>
    <row r="257" s="37" customFormat="1" ht="33" customHeight="1" spans="1:12">
      <c r="A257" s="97"/>
      <c r="B257" s="55">
        <v>13808.74</v>
      </c>
      <c r="C257" s="97"/>
      <c r="D257" s="55">
        <v>8000</v>
      </c>
      <c r="E257" s="68"/>
      <c r="F257" s="62">
        <v>8105.39</v>
      </c>
      <c r="G257" s="68"/>
      <c r="H257" s="55">
        <v>5900</v>
      </c>
      <c r="I257" s="68"/>
      <c r="J257" s="55">
        <v>0</v>
      </c>
      <c r="K257" s="68"/>
    </row>
    <row r="258" s="37" customFormat="1" ht="33" customHeight="1" spans="1:12">
      <c r="A258" s="97"/>
      <c r="B258" s="79">
        <v>10002.82</v>
      </c>
      <c r="C258" s="97"/>
      <c r="D258" s="80">
        <v>6000</v>
      </c>
      <c r="E258" s="68"/>
      <c r="F258" s="80">
        <v>2000</v>
      </c>
      <c r="G258" s="68"/>
      <c r="H258" s="80">
        <v>2000</v>
      </c>
      <c r="I258" s="68"/>
      <c r="J258" s="79" t="s">
        <v>24</v>
      </c>
      <c r="K258" s="68"/>
    </row>
    <row r="259" s="37" customFormat="1" ht="33" customHeight="1" spans="1:12">
      <c r="A259" s="98"/>
      <c r="B259" s="79">
        <v>148451.25</v>
      </c>
      <c r="C259" s="98"/>
      <c r="D259" s="80">
        <v>65000</v>
      </c>
      <c r="E259" s="69"/>
      <c r="F259" s="80">
        <v>71626</v>
      </c>
      <c r="G259" s="69"/>
      <c r="H259" s="80">
        <v>65000</v>
      </c>
      <c r="I259" s="69"/>
      <c r="J259" s="79">
        <v>0</v>
      </c>
      <c r="K259" s="69"/>
      <c r="L259" s="106" t="s">
        <v>56</v>
      </c>
    </row>
    <row r="260" s="37" customFormat="1" ht="33" customHeight="1" spans="1:12">
      <c r="A260" s="96" t="s">
        <v>70</v>
      </c>
      <c r="B260" s="52">
        <v>253832</v>
      </c>
      <c r="C260" s="96">
        <f>SUM(B260:$B$292)-SUM(C261:C550)</f>
        <v>17711007.72</v>
      </c>
      <c r="D260" s="52">
        <v>101500</v>
      </c>
      <c r="E260" s="47">
        <f>SUM(D260:$D$292)-SUM(E261:E550)</f>
        <v>3758268</v>
      </c>
      <c r="F260" s="52">
        <v>97000</v>
      </c>
      <c r="G260" s="67">
        <f>SUM(F260:$F$292)-SUM(G261:G550)</f>
        <v>8379212.01653426</v>
      </c>
      <c r="H260" s="52">
        <v>37500</v>
      </c>
      <c r="I260" s="67">
        <f>SUM(H260:$H$292)-SUM(I261:I550)</f>
        <v>2908400</v>
      </c>
      <c r="J260" s="52">
        <v>0</v>
      </c>
      <c r="K260" s="67">
        <f>SUM(J260:$J$292)-SUM(K261:K550)</f>
        <v>0</v>
      </c>
    </row>
    <row r="261" s="37" customFormat="1" ht="33" customHeight="1" spans="1:12">
      <c r="A261" s="97"/>
      <c r="B261" s="52">
        <v>3670781</v>
      </c>
      <c r="C261" s="97"/>
      <c r="D261" s="52">
        <v>500608</v>
      </c>
      <c r="E261" s="68"/>
      <c r="F261" s="52">
        <v>2692700</v>
      </c>
      <c r="G261" s="68"/>
      <c r="H261" s="52">
        <v>397800</v>
      </c>
      <c r="I261" s="68"/>
      <c r="J261" s="52">
        <v>0</v>
      </c>
      <c r="K261" s="68"/>
    </row>
    <row r="262" s="37" customFormat="1" ht="33" customHeight="1" spans="1:12">
      <c r="A262" s="97"/>
      <c r="B262" s="52">
        <v>3925600</v>
      </c>
      <c r="C262" s="97"/>
      <c r="D262" s="52">
        <v>156460</v>
      </c>
      <c r="E262" s="68"/>
      <c r="F262" s="52">
        <v>420000</v>
      </c>
      <c r="G262" s="68"/>
      <c r="H262" s="52">
        <v>18000</v>
      </c>
      <c r="I262" s="68"/>
      <c r="J262" s="52">
        <v>0</v>
      </c>
      <c r="K262" s="68"/>
    </row>
    <row r="263" s="37" customFormat="1" ht="33" customHeight="1" spans="1:12">
      <c r="A263" s="97"/>
      <c r="B263" s="55">
        <v>3114873.04</v>
      </c>
      <c r="C263" s="97"/>
      <c r="D263" s="55">
        <v>910000</v>
      </c>
      <c r="E263" s="68"/>
      <c r="F263" s="55">
        <v>1676811.78854248</v>
      </c>
      <c r="G263" s="68"/>
      <c r="H263" s="55">
        <v>787300</v>
      </c>
      <c r="I263" s="68"/>
      <c r="J263" s="55">
        <v>0</v>
      </c>
      <c r="K263" s="68"/>
    </row>
    <row r="264" s="37" customFormat="1" ht="33" customHeight="1" spans="1:12">
      <c r="A264" s="97"/>
      <c r="B264" s="55">
        <v>4537484.76</v>
      </c>
      <c r="C264" s="97"/>
      <c r="D264" s="55">
        <v>1339200</v>
      </c>
      <c r="E264" s="68"/>
      <c r="F264" s="55">
        <v>2584031.60067576</v>
      </c>
      <c r="G264" s="68"/>
      <c r="H264" s="55">
        <v>1283700</v>
      </c>
      <c r="I264" s="68"/>
      <c r="J264" s="55">
        <v>0</v>
      </c>
      <c r="K264" s="68"/>
    </row>
    <row r="265" s="37" customFormat="1" ht="33" customHeight="1" spans="1:12">
      <c r="A265" s="97"/>
      <c r="B265" s="55">
        <v>1909168.95</v>
      </c>
      <c r="C265" s="97"/>
      <c r="D265" s="55">
        <v>571000</v>
      </c>
      <c r="E265" s="68"/>
      <c r="F265" s="70">
        <v>873711.32731602</v>
      </c>
      <c r="G265" s="68"/>
      <c r="H265" s="55">
        <v>359100</v>
      </c>
      <c r="I265" s="68"/>
      <c r="J265" s="55">
        <v>0</v>
      </c>
      <c r="K265" s="68"/>
    </row>
    <row r="266" s="37" customFormat="1" ht="33" customHeight="1" spans="1:12">
      <c r="A266" s="98"/>
      <c r="B266" s="55">
        <v>299267.97</v>
      </c>
      <c r="C266" s="98"/>
      <c r="D266" s="55">
        <v>179500</v>
      </c>
      <c r="E266" s="69"/>
      <c r="F266" s="62">
        <v>34957.3</v>
      </c>
      <c r="G266" s="69"/>
      <c r="H266" s="55">
        <v>25000</v>
      </c>
      <c r="I266" s="69"/>
      <c r="J266" s="55">
        <v>0</v>
      </c>
      <c r="K266" s="69"/>
    </row>
    <row r="267" s="37" customFormat="1" ht="33" customHeight="1" spans="1:12">
      <c r="A267" s="96" t="s">
        <v>71</v>
      </c>
      <c r="B267" s="52">
        <v>28146.99</v>
      </c>
      <c r="C267" s="96">
        <f>SUM(B267:$B$292)-SUM(C268:C557)</f>
        <v>274275.86</v>
      </c>
      <c r="D267" s="52">
        <v>12000</v>
      </c>
      <c r="E267" s="47">
        <f>SUM(D267:$D$292)-SUM(E268:E557)</f>
        <v>118300</v>
      </c>
      <c r="F267" s="48">
        <v>15183.77</v>
      </c>
      <c r="G267" s="67">
        <f>SUM(F267:$F$292)-SUM(G268:G557)</f>
        <v>124974.81</v>
      </c>
      <c r="H267" s="52">
        <v>10000</v>
      </c>
      <c r="I267" s="67">
        <f>SUM(H267:$H$292)-SUM(I268:I557)</f>
        <v>71400</v>
      </c>
      <c r="J267" s="52">
        <v>0</v>
      </c>
      <c r="K267" s="67">
        <f>SUM(J267:$J$292)-SUM(K268:K557)</f>
        <v>0</v>
      </c>
    </row>
    <row r="268" s="37" customFormat="1" ht="33" customHeight="1" spans="1:12">
      <c r="A268" s="97"/>
      <c r="B268" s="52">
        <v>45108.67</v>
      </c>
      <c r="C268" s="97"/>
      <c r="D268" s="52">
        <v>18800</v>
      </c>
      <c r="E268" s="68"/>
      <c r="F268" s="48">
        <v>28106.57</v>
      </c>
      <c r="G268" s="68"/>
      <c r="H268" s="52">
        <v>12400</v>
      </c>
      <c r="I268" s="68"/>
      <c r="J268" s="52">
        <v>0</v>
      </c>
      <c r="K268" s="68"/>
    </row>
    <row r="269" s="37" customFormat="1" ht="33" customHeight="1" spans="1:12">
      <c r="A269" s="97"/>
      <c r="B269" s="52">
        <v>78239.54</v>
      </c>
      <c r="C269" s="97"/>
      <c r="D269" s="52">
        <v>35000</v>
      </c>
      <c r="E269" s="68"/>
      <c r="F269" s="48">
        <v>37750.87</v>
      </c>
      <c r="G269" s="68"/>
      <c r="H269" s="52">
        <v>13000</v>
      </c>
      <c r="I269" s="68"/>
      <c r="J269" s="52">
        <v>0</v>
      </c>
      <c r="K269" s="68"/>
      <c r="L269" s="54"/>
    </row>
    <row r="270" s="37" customFormat="1" ht="33" customHeight="1" spans="1:12">
      <c r="A270" s="97"/>
      <c r="B270" s="52">
        <v>34777.97</v>
      </c>
      <c r="C270" s="97"/>
      <c r="D270" s="52">
        <v>10000</v>
      </c>
      <c r="E270" s="68"/>
      <c r="F270" s="48">
        <v>11082.38</v>
      </c>
      <c r="G270" s="68"/>
      <c r="H270" s="52">
        <v>10000</v>
      </c>
      <c r="I270" s="68"/>
      <c r="J270" s="52">
        <v>0</v>
      </c>
      <c r="K270" s="68"/>
      <c r="L270" s="108" t="s">
        <v>65</v>
      </c>
    </row>
    <row r="271" s="37" customFormat="1" ht="33" customHeight="1" spans="1:12">
      <c r="A271" s="97"/>
      <c r="B271" s="52">
        <v>29907.22</v>
      </c>
      <c r="C271" s="97"/>
      <c r="D271" s="52">
        <v>10500</v>
      </c>
      <c r="E271" s="68"/>
      <c r="F271" s="48">
        <f>16494.43+346.83</f>
        <v>16841.26</v>
      </c>
      <c r="G271" s="68"/>
      <c r="H271" s="52">
        <v>10500</v>
      </c>
      <c r="I271" s="68"/>
      <c r="J271" s="52">
        <v>0</v>
      </c>
      <c r="K271" s="68"/>
    </row>
    <row r="272" s="37" customFormat="1" ht="33" customHeight="1" spans="1:12">
      <c r="A272" s="98"/>
      <c r="B272" s="52">
        <v>58095.47</v>
      </c>
      <c r="C272" s="98"/>
      <c r="D272" s="52">
        <v>32000</v>
      </c>
      <c r="E272" s="69"/>
      <c r="F272" s="48">
        <v>16009.96</v>
      </c>
      <c r="G272" s="69"/>
      <c r="H272" s="52">
        <v>15500</v>
      </c>
      <c r="I272" s="69"/>
      <c r="J272" s="52">
        <v>0</v>
      </c>
      <c r="K272" s="69"/>
    </row>
    <row r="273" s="37" customFormat="1" ht="33" customHeight="1" spans="1:11">
      <c r="A273" s="96" t="s">
        <v>72</v>
      </c>
      <c r="B273" s="55">
        <v>16250</v>
      </c>
      <c r="C273" s="96">
        <f>SUM(B273:$B$292)-SUM(C274:C563)</f>
        <v>531479.73</v>
      </c>
      <c r="D273" s="55">
        <v>12200</v>
      </c>
      <c r="E273" s="75">
        <f>SUM(D273:$D$292)-SUM(E274:E563)</f>
        <v>294600</v>
      </c>
      <c r="F273" s="55">
        <v>15250</v>
      </c>
      <c r="G273" s="76">
        <f>SUM(F273:$F$292)-SUM(G274:G563)</f>
        <v>418284.0400005</v>
      </c>
      <c r="H273" s="55">
        <v>12200</v>
      </c>
      <c r="I273" s="76">
        <f>SUM(H273:$H$292)-SUM(I274:I563)</f>
        <v>262259.75</v>
      </c>
      <c r="J273" s="55">
        <v>0</v>
      </c>
      <c r="K273" s="76">
        <f>SUM(J273:$J$292)-SUM(K274:K563)</f>
        <v>5959.32</v>
      </c>
    </row>
    <row r="274" s="37" customFormat="1" ht="33" customHeight="1" spans="1:11">
      <c r="A274" s="97"/>
      <c r="B274" s="55">
        <v>157099.72</v>
      </c>
      <c r="C274" s="97"/>
      <c r="D274" s="55">
        <v>103400</v>
      </c>
      <c r="E274" s="81"/>
      <c r="F274" s="55">
        <v>128989.87</v>
      </c>
      <c r="G274" s="81"/>
      <c r="H274" s="55">
        <v>96259.75</v>
      </c>
      <c r="I274" s="81"/>
      <c r="J274" s="55" t="s">
        <v>61</v>
      </c>
      <c r="K274" s="81"/>
    </row>
    <row r="275" s="37" customFormat="1" ht="33" customHeight="1" spans="1:11">
      <c r="A275" s="97"/>
      <c r="B275" s="55">
        <v>23750</v>
      </c>
      <c r="C275" s="97"/>
      <c r="D275" s="55">
        <v>19000</v>
      </c>
      <c r="E275" s="81"/>
      <c r="F275" s="55">
        <v>22300</v>
      </c>
      <c r="G275" s="81"/>
      <c r="H275" s="55">
        <v>17800</v>
      </c>
      <c r="I275" s="81"/>
      <c r="J275" s="55">
        <v>0</v>
      </c>
      <c r="K275" s="81"/>
    </row>
    <row r="276" s="37" customFormat="1" ht="33" customHeight="1" spans="1:11">
      <c r="A276" s="97"/>
      <c r="B276" s="79">
        <v>143387.01</v>
      </c>
      <c r="C276" s="97"/>
      <c r="D276" s="80">
        <v>90000</v>
      </c>
      <c r="E276" s="81"/>
      <c r="F276" s="80">
        <v>92002.0000005</v>
      </c>
      <c r="G276" s="81"/>
      <c r="H276" s="80">
        <v>66000</v>
      </c>
      <c r="I276" s="81"/>
      <c r="J276" s="79" t="s">
        <v>24</v>
      </c>
      <c r="K276" s="81"/>
    </row>
    <row r="277" s="37" customFormat="1" ht="33" customHeight="1" spans="1:11">
      <c r="A277" s="98"/>
      <c r="B277" s="52">
        <v>190993</v>
      </c>
      <c r="C277" s="98"/>
      <c r="D277" s="52">
        <v>70000</v>
      </c>
      <c r="E277" s="77"/>
      <c r="F277" s="52">
        <v>159742.17</v>
      </c>
      <c r="G277" s="77"/>
      <c r="H277" s="52">
        <v>70000</v>
      </c>
      <c r="I277" s="77"/>
      <c r="J277" s="52">
        <v>5959.32</v>
      </c>
      <c r="K277" s="77"/>
    </row>
    <row r="278" s="37" customFormat="1" ht="33" customHeight="1" spans="1:11">
      <c r="A278" s="96" t="s">
        <v>73</v>
      </c>
      <c r="B278" s="52"/>
      <c r="C278" s="96">
        <f>SUM(B278:$B$292)-SUM(C279:C568)</f>
        <v>0</v>
      </c>
      <c r="D278" s="52"/>
      <c r="E278" s="47">
        <f>SUM(D278:$D$292)-SUM(E279:E568)</f>
        <v>0</v>
      </c>
      <c r="F278" s="52"/>
      <c r="G278" s="67">
        <f>SUM(F278:$F$292)-SUM(G279:G568)</f>
        <v>421289.437118</v>
      </c>
      <c r="H278" s="52"/>
      <c r="I278" s="67">
        <f>SUM(H278:$H$292)-SUM(I279:I568)</f>
        <v>10200</v>
      </c>
      <c r="J278" s="52"/>
      <c r="K278" s="67">
        <f>SUM(J278:$J$292)-SUM(K279:K568)</f>
        <v>1386.396169</v>
      </c>
    </row>
    <row r="279" s="37" customFormat="1" ht="33" customHeight="1" spans="1:11">
      <c r="A279" s="97"/>
      <c r="B279" s="52"/>
      <c r="C279" s="97"/>
      <c r="D279" s="52"/>
      <c r="E279" s="68"/>
      <c r="F279" s="99">
        <v>72085.034091</v>
      </c>
      <c r="G279" s="68"/>
      <c r="H279" s="99">
        <v>3700</v>
      </c>
      <c r="I279" s="68"/>
      <c r="J279" s="52"/>
      <c r="K279" s="68"/>
    </row>
    <row r="280" s="37" customFormat="1" ht="33" customHeight="1" spans="1:11">
      <c r="A280" s="97"/>
      <c r="B280" s="52"/>
      <c r="C280" s="97"/>
      <c r="D280" s="52"/>
      <c r="E280" s="68"/>
      <c r="F280" s="99">
        <f>27371.030036+21046</f>
        <v>48417.030036</v>
      </c>
      <c r="G280" s="68"/>
      <c r="H280" s="101">
        <v>980</v>
      </c>
      <c r="I280" s="68"/>
      <c r="J280" s="52">
        <v>258.77</v>
      </c>
      <c r="K280" s="68"/>
    </row>
    <row r="281" s="37" customFormat="1" ht="33" customHeight="1" spans="1:11">
      <c r="A281" s="97"/>
      <c r="B281" s="52"/>
      <c r="C281" s="97"/>
      <c r="D281" s="52"/>
      <c r="E281" s="68"/>
      <c r="F281" s="99">
        <f>86149.025283+57394.8</f>
        <v>143543.825283</v>
      </c>
      <c r="G281" s="68"/>
      <c r="H281" s="101">
        <v>2200</v>
      </c>
      <c r="I281" s="68"/>
      <c r="J281" s="99">
        <v>503.697265</v>
      </c>
      <c r="K281" s="68"/>
    </row>
    <row r="282" s="37" customFormat="1" ht="33" customHeight="1" spans="1:11">
      <c r="A282" s="97"/>
      <c r="B282" s="52"/>
      <c r="C282" s="97"/>
      <c r="D282" s="52"/>
      <c r="E282" s="68"/>
      <c r="F282" s="99">
        <v>5693.18852</v>
      </c>
      <c r="G282" s="68"/>
      <c r="H282" s="99">
        <v>160</v>
      </c>
      <c r="I282" s="68"/>
      <c r="J282" s="52"/>
      <c r="K282" s="68"/>
    </row>
    <row r="283" s="37" customFormat="1" ht="33" customHeight="1" spans="1:11">
      <c r="A283" s="97"/>
      <c r="B283" s="52"/>
      <c r="C283" s="97"/>
      <c r="D283" s="52"/>
      <c r="E283" s="68"/>
      <c r="F283" s="99">
        <v>26538.038337</v>
      </c>
      <c r="G283" s="68"/>
      <c r="H283" s="99">
        <v>900</v>
      </c>
      <c r="I283" s="68"/>
      <c r="J283" s="52"/>
      <c r="K283" s="68"/>
    </row>
    <row r="284" s="37" customFormat="1" ht="33" customHeight="1" spans="1:11">
      <c r="A284" s="97"/>
      <c r="B284" s="52"/>
      <c r="C284" s="97"/>
      <c r="D284" s="52"/>
      <c r="E284" s="68"/>
      <c r="F284" s="99">
        <v>30864.505262</v>
      </c>
      <c r="G284" s="68"/>
      <c r="H284" s="99">
        <v>440</v>
      </c>
      <c r="I284" s="68"/>
      <c r="J284" s="52"/>
      <c r="K284" s="68"/>
    </row>
    <row r="285" s="37" customFormat="1" ht="33" customHeight="1" spans="1:11">
      <c r="A285" s="98"/>
      <c r="B285" s="52"/>
      <c r="C285" s="98"/>
      <c r="D285" s="52"/>
      <c r="E285" s="69"/>
      <c r="F285" s="99">
        <f>51110.915589+43036.9</f>
        <v>94147.815589</v>
      </c>
      <c r="G285" s="69"/>
      <c r="H285" s="102">
        <v>1820</v>
      </c>
      <c r="I285" s="69"/>
      <c r="J285" s="99">
        <v>623.928904</v>
      </c>
      <c r="K285" s="69"/>
    </row>
    <row r="286" s="37" customFormat="1" ht="33" customHeight="1" spans="1:11">
      <c r="A286" s="112" t="s">
        <v>74</v>
      </c>
      <c r="B286" s="78">
        <v>33096.32</v>
      </c>
      <c r="C286" s="112">
        <f>SUM(B286:$B$292)-SUM(C287:C576)</f>
        <v>855219.23</v>
      </c>
      <c r="D286" s="78">
        <v>18000</v>
      </c>
      <c r="E286" s="93">
        <f>SUM(D286:$D$292)-SUM(E287:E576)</f>
        <v>568300</v>
      </c>
      <c r="F286" s="78">
        <v>23200</v>
      </c>
      <c r="G286" s="45">
        <f>SUM(F286:$F$292)-SUM(G287:G576)</f>
        <v>363339.04</v>
      </c>
      <c r="H286" s="78">
        <v>18000</v>
      </c>
      <c r="I286" s="45">
        <f>SUM(H286:$H$292)-SUM(I287:I576)</f>
        <v>286800</v>
      </c>
      <c r="J286" s="78">
        <v>0</v>
      </c>
      <c r="K286" s="45">
        <f>SUM(J286:$J$292)-SUM(K287:K576)</f>
        <v>0</v>
      </c>
    </row>
    <row r="287" s="37" customFormat="1" ht="33" customHeight="1" spans="1:11">
      <c r="A287" s="38"/>
      <c r="B287" s="52">
        <v>23823</v>
      </c>
      <c r="C287" s="38"/>
      <c r="D287" s="52">
        <v>17500</v>
      </c>
      <c r="E287" s="50"/>
      <c r="F287" s="52">
        <v>8900</v>
      </c>
      <c r="G287" s="50"/>
      <c r="H287" s="52">
        <v>6000</v>
      </c>
      <c r="I287" s="50"/>
      <c r="J287" s="52">
        <v>0</v>
      </c>
      <c r="K287" s="50"/>
    </row>
    <row r="288" s="37" customFormat="1" ht="33" customHeight="1" spans="1:11">
      <c r="A288" s="38"/>
      <c r="B288" s="79">
        <v>19859</v>
      </c>
      <c r="C288" s="38"/>
      <c r="D288" s="80">
        <v>9800</v>
      </c>
      <c r="E288" s="50"/>
      <c r="F288" s="80">
        <v>13560</v>
      </c>
      <c r="G288" s="50"/>
      <c r="H288" s="80">
        <v>9800</v>
      </c>
      <c r="I288" s="50"/>
      <c r="J288" s="79">
        <v>0</v>
      </c>
      <c r="K288" s="50"/>
    </row>
    <row r="289" s="37" customFormat="1" ht="33" customHeight="1" spans="1:11">
      <c r="A289" s="38"/>
      <c r="B289" s="79">
        <v>157020.66</v>
      </c>
      <c r="C289" s="38"/>
      <c r="D289" s="80">
        <v>114000</v>
      </c>
      <c r="E289" s="50"/>
      <c r="F289" s="80">
        <v>126570</v>
      </c>
      <c r="G289" s="50"/>
      <c r="H289" s="80">
        <v>114000</v>
      </c>
      <c r="I289" s="50"/>
      <c r="J289" s="79">
        <v>0</v>
      </c>
      <c r="K289" s="50"/>
    </row>
    <row r="290" s="37" customFormat="1" ht="33" customHeight="1" spans="1:11">
      <c r="A290" s="38"/>
      <c r="B290" s="79">
        <v>82910.63</v>
      </c>
      <c r="C290" s="38"/>
      <c r="D290" s="80">
        <v>43000</v>
      </c>
      <c r="E290" s="50"/>
      <c r="F290" s="80">
        <v>49942</v>
      </c>
      <c r="G290" s="50"/>
      <c r="H290" s="80">
        <v>43000</v>
      </c>
      <c r="I290" s="50"/>
      <c r="J290" s="79">
        <v>0</v>
      </c>
      <c r="K290" s="50"/>
    </row>
    <row r="291" s="37" customFormat="1" ht="33" customHeight="1" spans="1:11">
      <c r="A291" s="38"/>
      <c r="B291" s="82">
        <v>112164</v>
      </c>
      <c r="C291" s="38"/>
      <c r="D291" s="82">
        <v>66000</v>
      </c>
      <c r="E291" s="68"/>
      <c r="F291" s="83">
        <v>72907.04</v>
      </c>
      <c r="G291" s="68"/>
      <c r="H291" s="82">
        <v>58000</v>
      </c>
      <c r="I291" s="68"/>
      <c r="J291" s="82">
        <v>0</v>
      </c>
      <c r="K291" s="68"/>
    </row>
    <row r="292" s="37" customFormat="1" ht="33" customHeight="1" spans="1:11">
      <c r="A292" s="38"/>
      <c r="B292" s="105">
        <v>426345.62</v>
      </c>
      <c r="C292" s="38"/>
      <c r="D292" s="64">
        <v>300000</v>
      </c>
      <c r="E292" s="57"/>
      <c r="F292" s="64">
        <v>68260</v>
      </c>
      <c r="G292" s="57"/>
      <c r="H292" s="64">
        <v>38000</v>
      </c>
      <c r="I292" s="57"/>
      <c r="J292" s="52">
        <v>0</v>
      </c>
      <c r="K292" s="57"/>
    </row>
  </sheetData>
  <sheetProtection formatCells="0" insertHyperlinks="0" autoFilter="0"/>
  <autoFilter xmlns:etc="http://www.wps.cn/officeDocument/2017/etCustomData" ref="A1:K292" etc:filterBottomFollowUsedRange="0">
    <extLst/>
  </autoFilter>
  <pageMargins left="0.196527777777778" right="0.196527777777778" top="0.747916666666667" bottom="0.747916666666667" header="0.298611111111111" footer="0.298611111111111"/>
  <pageSetup paperSize="9" scale="37" fitToHeight="0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tabSelected="1" zoomScale="85" zoomScaleNormal="85" topLeftCell="E5" workbookViewId="0">
      <selection activeCell="L26" sqref="L26"/>
    </sheetView>
  </sheetViews>
  <sheetFormatPr defaultColWidth="9" defaultRowHeight="13.5"/>
  <cols>
    <col min="1" max="1" width="12.125" customWidth="1"/>
    <col min="2" max="2" width="18" customWidth="1"/>
    <col min="3" max="3" width="21.625" customWidth="1"/>
    <col min="4" max="4" width="25" customWidth="1"/>
    <col min="5" max="5" width="35.75" customWidth="1"/>
    <col min="6" max="6" width="48.875" customWidth="1"/>
    <col min="7" max="8" width="25" customWidth="1"/>
    <col min="9" max="9" width="14.375" style="2" customWidth="1"/>
    <col min="10" max="10" width="21.125" customWidth="1"/>
    <col min="11" max="11" width="14.625" customWidth="1"/>
    <col min="12" max="12" width="17.375" customWidth="1"/>
    <col min="13" max="13" width="25" customWidth="1"/>
    <col min="14" max="14" width="17" customWidth="1"/>
    <col min="15" max="15" width="21.375" customWidth="1"/>
    <col min="16" max="17" width="21.75" customWidth="1"/>
    <col min="18" max="18" width="40.875" customWidth="1"/>
    <col min="19" max="19" width="16.025" customWidth="1"/>
    <col min="20" max="20" width="15.2916666666667" customWidth="1"/>
    <col min="21" max="21" width="12.3416666666667" customWidth="1"/>
    <col min="22" max="22" width="11.875" customWidth="1"/>
  </cols>
  <sheetData>
    <row r="1" ht="33" customHeight="1" spans="1:22">
      <c r="A1" s="3" t="s">
        <v>75</v>
      </c>
      <c r="B1" s="3"/>
      <c r="C1" s="3"/>
      <c r="D1" s="3"/>
      <c r="E1" s="4"/>
      <c r="F1" s="5"/>
      <c r="G1" s="3"/>
      <c r="H1" s="3"/>
      <c r="I1" s="6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7"/>
    </row>
    <row r="2" ht="18.75" customHeight="1" spans="1:22">
      <c r="A2" s="8" t="s">
        <v>76</v>
      </c>
      <c r="B2" s="9"/>
      <c r="E2" s="1"/>
      <c r="F2" s="10"/>
      <c r="I2" s="11"/>
      <c r="K2" s="2"/>
      <c r="L2" s="1"/>
      <c r="M2" s="12"/>
      <c r="N2" s="12"/>
      <c r="O2" s="12"/>
      <c r="P2" s="12"/>
      <c r="Q2" s="12"/>
      <c r="R2" s="12"/>
      <c r="S2" s="12"/>
      <c r="T2" s="12"/>
      <c r="V2" s="13" t="s">
        <v>77</v>
      </c>
    </row>
    <row r="3" s="1" customFormat="1" ht="46.5" customHeight="1" spans="1:22">
      <c r="A3" s="14" t="s">
        <v>78</v>
      </c>
      <c r="B3" s="15" t="s">
        <v>79</v>
      </c>
      <c r="C3" s="16" t="s">
        <v>80</v>
      </c>
      <c r="D3" s="16" t="s">
        <v>81</v>
      </c>
      <c r="E3" s="16" t="s">
        <v>0</v>
      </c>
      <c r="F3" s="16" t="s">
        <v>82</v>
      </c>
      <c r="G3" s="16" t="s">
        <v>83</v>
      </c>
      <c r="H3" s="16" t="s">
        <v>84</v>
      </c>
      <c r="I3" s="17" t="s">
        <v>85</v>
      </c>
      <c r="J3" s="16" t="s">
        <v>86</v>
      </c>
      <c r="K3" s="16" t="s">
        <v>87</v>
      </c>
      <c r="L3" s="16" t="s">
        <v>88</v>
      </c>
      <c r="M3" s="16" t="s">
        <v>89</v>
      </c>
      <c r="N3" s="16" t="s">
        <v>1</v>
      </c>
      <c r="O3" s="16" t="s">
        <v>2</v>
      </c>
      <c r="P3" s="16" t="s">
        <v>3</v>
      </c>
      <c r="Q3" s="16" t="s">
        <v>2</v>
      </c>
      <c r="R3" s="16" t="s">
        <v>90</v>
      </c>
      <c r="S3" s="16" t="s">
        <v>4</v>
      </c>
      <c r="T3" s="16" t="s">
        <v>91</v>
      </c>
      <c r="U3" s="16" t="s">
        <v>92</v>
      </c>
      <c r="V3" s="16" t="s">
        <v>93</v>
      </c>
    </row>
    <row r="4" s="1" customFormat="1" ht="33" customHeight="1" spans="1:22">
      <c r="A4" s="18">
        <v>1</v>
      </c>
      <c r="B4" s="19" t="s">
        <v>94</v>
      </c>
      <c r="C4" s="19" t="s">
        <v>95</v>
      </c>
      <c r="D4" s="19" t="s">
        <v>96</v>
      </c>
      <c r="E4" s="19" t="s">
        <v>57</v>
      </c>
      <c r="F4" s="20" t="s">
        <v>97</v>
      </c>
      <c r="G4" s="19" t="s">
        <v>98</v>
      </c>
      <c r="H4" s="19" t="s">
        <v>99</v>
      </c>
      <c r="I4" s="21">
        <v>10000</v>
      </c>
      <c r="J4" s="22" t="s">
        <v>100</v>
      </c>
      <c r="K4" s="19" t="s">
        <v>101</v>
      </c>
      <c r="L4" s="19" t="s">
        <v>102</v>
      </c>
      <c r="M4" s="18" t="s">
        <v>103</v>
      </c>
      <c r="N4" s="23">
        <v>253832</v>
      </c>
      <c r="O4" s="23">
        <v>101500</v>
      </c>
      <c r="P4" s="23">
        <v>111822</v>
      </c>
      <c r="Q4" s="23">
        <v>48000</v>
      </c>
      <c r="R4" s="24" t="s">
        <v>104</v>
      </c>
      <c r="S4" s="23">
        <v>0</v>
      </c>
      <c r="T4" s="23">
        <v>0</v>
      </c>
      <c r="U4" s="23">
        <v>0</v>
      </c>
      <c r="V4" s="23" t="s">
        <v>105</v>
      </c>
    </row>
    <row r="5" s="1" customFormat="1" ht="33" customHeight="1" spans="1:22">
      <c r="A5" s="18">
        <v>2</v>
      </c>
      <c r="B5" s="19" t="s">
        <v>94</v>
      </c>
      <c r="C5" s="25" t="s">
        <v>95</v>
      </c>
      <c r="D5" s="19" t="s">
        <v>96</v>
      </c>
      <c r="E5" s="19" t="s">
        <v>70</v>
      </c>
      <c r="F5" s="20" t="s">
        <v>97</v>
      </c>
      <c r="G5" s="19" t="s">
        <v>106</v>
      </c>
      <c r="H5" s="19" t="s">
        <v>99</v>
      </c>
      <c r="I5" s="21">
        <v>7500</v>
      </c>
      <c r="J5" s="22" t="s">
        <v>107</v>
      </c>
      <c r="K5" s="19" t="s">
        <v>108</v>
      </c>
      <c r="L5" s="19" t="s">
        <v>102</v>
      </c>
      <c r="M5" s="18" t="s">
        <v>103</v>
      </c>
      <c r="N5" s="26"/>
      <c r="O5" s="26">
        <v>101500</v>
      </c>
      <c r="P5" s="26">
        <v>111822</v>
      </c>
      <c r="Q5" s="26">
        <v>48000</v>
      </c>
      <c r="R5" s="27"/>
      <c r="S5" s="26"/>
      <c r="T5" s="26">
        <v>0</v>
      </c>
      <c r="U5" s="26"/>
      <c r="V5" s="26"/>
    </row>
    <row r="6" s="1" customFormat="1" ht="33" customHeight="1" spans="1:22">
      <c r="A6" s="18">
        <v>3</v>
      </c>
      <c r="B6" s="19" t="s">
        <v>94</v>
      </c>
      <c r="C6" s="25" t="s">
        <v>95</v>
      </c>
      <c r="D6" s="19" t="s">
        <v>96</v>
      </c>
      <c r="E6" s="19" t="s">
        <v>109</v>
      </c>
      <c r="F6" s="19" t="s">
        <v>97</v>
      </c>
      <c r="G6" s="19" t="s">
        <v>110</v>
      </c>
      <c r="H6" s="19" t="s">
        <v>99</v>
      </c>
      <c r="I6" s="28">
        <v>10500</v>
      </c>
      <c r="J6" s="29" t="s">
        <v>111</v>
      </c>
      <c r="K6" s="19" t="s">
        <v>112</v>
      </c>
      <c r="L6" s="30" t="s">
        <v>102</v>
      </c>
      <c r="M6" s="31" t="s">
        <v>103</v>
      </c>
      <c r="N6" s="32"/>
      <c r="O6" s="32">
        <v>101500</v>
      </c>
      <c r="P6" s="32">
        <v>111822</v>
      </c>
      <c r="Q6" s="32">
        <v>48000</v>
      </c>
      <c r="R6" s="33"/>
      <c r="S6" s="32"/>
      <c r="T6" s="32">
        <v>0</v>
      </c>
      <c r="U6" s="32"/>
      <c r="V6" s="32"/>
    </row>
    <row r="7" s="1" customFormat="1" ht="33" customHeight="1" spans="1:22">
      <c r="A7" s="18">
        <v>4</v>
      </c>
      <c r="B7" s="19" t="s">
        <v>94</v>
      </c>
      <c r="C7" s="25" t="s">
        <v>95</v>
      </c>
      <c r="D7" s="19" t="s">
        <v>96</v>
      </c>
      <c r="E7" s="19" t="s">
        <v>57</v>
      </c>
      <c r="F7" s="20" t="s">
        <v>113</v>
      </c>
      <c r="G7" s="19" t="s">
        <v>98</v>
      </c>
      <c r="H7" s="19" t="s">
        <v>99</v>
      </c>
      <c r="I7" s="21">
        <v>20000</v>
      </c>
      <c r="J7" s="22" t="s">
        <v>100</v>
      </c>
      <c r="K7" s="19" t="s">
        <v>101</v>
      </c>
      <c r="L7" s="19" t="s">
        <v>102</v>
      </c>
      <c r="M7" s="18" t="s">
        <v>103</v>
      </c>
      <c r="N7" s="23">
        <v>3670781</v>
      </c>
      <c r="O7" s="23">
        <v>500608</v>
      </c>
      <c r="P7" s="23">
        <v>3253900</v>
      </c>
      <c r="Q7" s="23">
        <v>433300</v>
      </c>
      <c r="R7" s="24" t="s">
        <v>114</v>
      </c>
      <c r="S7" s="23">
        <v>0</v>
      </c>
      <c r="T7" s="23">
        <v>0</v>
      </c>
      <c r="U7" s="23">
        <v>0</v>
      </c>
      <c r="V7" s="23" t="s">
        <v>105</v>
      </c>
    </row>
    <row r="8" s="1" customFormat="1" ht="33" customHeight="1" spans="1:22">
      <c r="A8" s="18">
        <v>5</v>
      </c>
      <c r="B8" s="19" t="s">
        <v>94</v>
      </c>
      <c r="C8" s="25" t="s">
        <v>95</v>
      </c>
      <c r="D8" s="19" t="s">
        <v>96</v>
      </c>
      <c r="E8" s="19" t="s">
        <v>70</v>
      </c>
      <c r="F8" s="20" t="s">
        <v>113</v>
      </c>
      <c r="G8" s="19" t="s">
        <v>106</v>
      </c>
      <c r="H8" s="19" t="s">
        <v>99</v>
      </c>
      <c r="I8" s="21">
        <v>22000</v>
      </c>
      <c r="J8" s="22" t="s">
        <v>107</v>
      </c>
      <c r="K8" s="19" t="s">
        <v>108</v>
      </c>
      <c r="L8" s="19" t="s">
        <v>102</v>
      </c>
      <c r="M8" s="18" t="s">
        <v>103</v>
      </c>
      <c r="N8" s="26"/>
      <c r="O8" s="26">
        <v>500608</v>
      </c>
      <c r="P8" s="26">
        <v>3253900</v>
      </c>
      <c r="Q8" s="26">
        <v>433300</v>
      </c>
      <c r="R8" s="27"/>
      <c r="S8" s="26"/>
      <c r="T8" s="26">
        <v>0</v>
      </c>
      <c r="U8" s="26"/>
      <c r="V8" s="26"/>
    </row>
    <row r="9" s="1" customFormat="1" ht="41" customHeight="1" spans="1:22">
      <c r="A9" s="18">
        <v>6</v>
      </c>
      <c r="B9" s="19" t="s">
        <v>94</v>
      </c>
      <c r="C9" s="25" t="s">
        <v>95</v>
      </c>
      <c r="D9" s="19" t="s">
        <v>96</v>
      </c>
      <c r="E9" s="19" t="s">
        <v>109</v>
      </c>
      <c r="F9" s="19" t="s">
        <v>113</v>
      </c>
      <c r="G9" s="19" t="s">
        <v>110</v>
      </c>
      <c r="H9" s="19" t="s">
        <v>99</v>
      </c>
      <c r="I9" s="28">
        <v>35500</v>
      </c>
      <c r="J9" s="29" t="s">
        <v>111</v>
      </c>
      <c r="K9" s="19" t="s">
        <v>112</v>
      </c>
      <c r="L9" s="30" t="s">
        <v>102</v>
      </c>
      <c r="M9" s="31" t="s">
        <v>103</v>
      </c>
      <c r="N9" s="32"/>
      <c r="O9" s="32">
        <v>500608</v>
      </c>
      <c r="P9" s="32">
        <v>3253900</v>
      </c>
      <c r="Q9" s="32">
        <v>433300</v>
      </c>
      <c r="R9" s="33"/>
      <c r="S9" s="32"/>
      <c r="T9" s="32">
        <v>0</v>
      </c>
      <c r="U9" s="32"/>
      <c r="V9" s="32"/>
    </row>
    <row r="10" s="1" customFormat="1" ht="33" customHeight="1" spans="1:22">
      <c r="A10" s="18">
        <v>7</v>
      </c>
      <c r="B10" s="19" t="s">
        <v>94</v>
      </c>
      <c r="C10" s="25" t="s">
        <v>95</v>
      </c>
      <c r="D10" s="19" t="s">
        <v>96</v>
      </c>
      <c r="E10" s="19" t="s">
        <v>70</v>
      </c>
      <c r="F10" s="20" t="s">
        <v>115</v>
      </c>
      <c r="G10" s="19" t="s">
        <v>106</v>
      </c>
      <c r="H10" s="19" t="s">
        <v>99</v>
      </c>
      <c r="I10" s="21">
        <v>18000</v>
      </c>
      <c r="J10" s="22" t="s">
        <v>107</v>
      </c>
      <c r="K10" s="19" t="s">
        <v>108</v>
      </c>
      <c r="L10" s="19" t="s">
        <v>102</v>
      </c>
      <c r="M10" s="18" t="s">
        <v>103</v>
      </c>
      <c r="N10" s="23">
        <v>3925600</v>
      </c>
      <c r="O10" s="23">
        <v>156460</v>
      </c>
      <c r="P10" s="23">
        <v>1150000</v>
      </c>
      <c r="Q10" s="23">
        <v>55300</v>
      </c>
      <c r="R10" s="24" t="s">
        <v>116</v>
      </c>
      <c r="S10" s="23">
        <v>0</v>
      </c>
      <c r="T10" s="23">
        <v>0</v>
      </c>
      <c r="U10" s="23">
        <v>0</v>
      </c>
      <c r="V10" s="23" t="s">
        <v>105</v>
      </c>
    </row>
    <row r="11" s="1" customFormat="1" ht="33" customHeight="1" spans="1:22">
      <c r="A11" s="18">
        <v>8</v>
      </c>
      <c r="B11" s="19" t="s">
        <v>94</v>
      </c>
      <c r="C11" s="25" t="s">
        <v>95</v>
      </c>
      <c r="D11" s="19" t="s">
        <v>96</v>
      </c>
      <c r="E11" s="19" t="s">
        <v>109</v>
      </c>
      <c r="F11" s="19" t="s">
        <v>115</v>
      </c>
      <c r="G11" s="19" t="s">
        <v>110</v>
      </c>
      <c r="H11" s="19" t="s">
        <v>99</v>
      </c>
      <c r="I11" s="28">
        <v>18000</v>
      </c>
      <c r="J11" s="29" t="s">
        <v>111</v>
      </c>
      <c r="K11" s="19" t="s">
        <v>112</v>
      </c>
      <c r="L11" s="30" t="s">
        <v>102</v>
      </c>
      <c r="M11" s="31" t="s">
        <v>103</v>
      </c>
      <c r="N11" s="26"/>
      <c r="O11" s="26">
        <v>156460</v>
      </c>
      <c r="P11" s="26">
        <v>1150000</v>
      </c>
      <c r="Q11" s="26">
        <v>55300</v>
      </c>
      <c r="R11" s="27"/>
      <c r="S11" s="26"/>
      <c r="T11" s="26">
        <v>0</v>
      </c>
      <c r="U11" s="26"/>
      <c r="V11" s="26"/>
    </row>
    <row r="12" s="1" customFormat="1" ht="33" customHeight="1" spans="1:22">
      <c r="A12" s="18">
        <v>9</v>
      </c>
      <c r="B12" s="19" t="s">
        <v>94</v>
      </c>
      <c r="C12" s="25" t="s">
        <v>95</v>
      </c>
      <c r="D12" s="19" t="s">
        <v>96</v>
      </c>
      <c r="E12" s="19" t="s">
        <v>117</v>
      </c>
      <c r="F12" s="19" t="s">
        <v>115</v>
      </c>
      <c r="G12" s="19" t="s">
        <v>118</v>
      </c>
      <c r="H12" s="19" t="s">
        <v>99</v>
      </c>
      <c r="I12" s="28">
        <v>7700</v>
      </c>
      <c r="J12" s="29" t="s">
        <v>119</v>
      </c>
      <c r="K12" s="19" t="s">
        <v>120</v>
      </c>
      <c r="L12" s="30" t="s">
        <v>102</v>
      </c>
      <c r="M12" s="18" t="s">
        <v>103</v>
      </c>
      <c r="N12" s="26"/>
      <c r="O12" s="26">
        <v>156460</v>
      </c>
      <c r="P12" s="26">
        <v>1150000</v>
      </c>
      <c r="Q12" s="26">
        <v>55300</v>
      </c>
      <c r="R12" s="27"/>
      <c r="S12" s="26"/>
      <c r="T12" s="26">
        <v>0</v>
      </c>
      <c r="U12" s="26"/>
      <c r="V12" s="26"/>
    </row>
    <row r="13" s="1" customFormat="1" ht="33" customHeight="1" spans="1:22">
      <c r="A13" s="18">
        <v>10</v>
      </c>
      <c r="B13" s="19" t="s">
        <v>94</v>
      </c>
      <c r="C13" s="25" t="s">
        <v>95</v>
      </c>
      <c r="D13" s="19" t="s">
        <v>96</v>
      </c>
      <c r="E13" s="19" t="s">
        <v>121</v>
      </c>
      <c r="F13" s="19" t="s">
        <v>115</v>
      </c>
      <c r="G13" s="19" t="s">
        <v>122</v>
      </c>
      <c r="H13" s="19" t="s">
        <v>99</v>
      </c>
      <c r="I13" s="28">
        <v>11600</v>
      </c>
      <c r="J13" s="29" t="s">
        <v>123</v>
      </c>
      <c r="K13" s="19" t="s">
        <v>124</v>
      </c>
      <c r="L13" s="30" t="s">
        <v>102</v>
      </c>
      <c r="M13" s="18" t="s">
        <v>103</v>
      </c>
      <c r="N13" s="32"/>
      <c r="O13" s="32">
        <v>156460</v>
      </c>
      <c r="P13" s="32">
        <v>1150000</v>
      </c>
      <c r="Q13" s="32">
        <v>55300</v>
      </c>
      <c r="R13" s="33"/>
      <c r="S13" s="32"/>
      <c r="T13" s="32">
        <v>0</v>
      </c>
      <c r="U13" s="32"/>
      <c r="V13" s="32"/>
    </row>
    <row r="14" s="1" customFormat="1" ht="33" customHeight="1" spans="1:22">
      <c r="A14" s="18">
        <v>11</v>
      </c>
      <c r="B14" s="19" t="s">
        <v>94</v>
      </c>
      <c r="C14" s="25" t="s">
        <v>95</v>
      </c>
      <c r="D14" s="19" t="s">
        <v>96</v>
      </c>
      <c r="E14" s="19" t="s">
        <v>55</v>
      </c>
      <c r="F14" s="20" t="s">
        <v>125</v>
      </c>
      <c r="G14" s="19" t="s">
        <v>126</v>
      </c>
      <c r="H14" s="19" t="s">
        <v>99</v>
      </c>
      <c r="I14" s="21">
        <v>20000</v>
      </c>
      <c r="J14" s="22" t="s">
        <v>100</v>
      </c>
      <c r="K14" s="19" t="s">
        <v>127</v>
      </c>
      <c r="L14" s="19" t="s">
        <v>128</v>
      </c>
      <c r="M14" s="18" t="s">
        <v>103</v>
      </c>
      <c r="N14" s="23">
        <v>2309500</v>
      </c>
      <c r="O14" s="23">
        <v>182240</v>
      </c>
      <c r="P14" s="23">
        <v>1380000</v>
      </c>
      <c r="Q14" s="23">
        <v>134000</v>
      </c>
      <c r="R14" s="24" t="s">
        <v>129</v>
      </c>
      <c r="S14" s="23">
        <v>0</v>
      </c>
      <c r="T14" s="23">
        <v>0</v>
      </c>
      <c r="U14" s="23">
        <v>0</v>
      </c>
      <c r="V14" s="23" t="s">
        <v>105</v>
      </c>
    </row>
    <row r="15" s="1" customFormat="1" ht="27" spans="1:22">
      <c r="A15" s="18">
        <v>12</v>
      </c>
      <c r="B15" s="19" t="s">
        <v>94</v>
      </c>
      <c r="C15" s="25" t="s">
        <v>95</v>
      </c>
      <c r="D15" s="19" t="s">
        <v>96</v>
      </c>
      <c r="E15" s="19" t="s">
        <v>69</v>
      </c>
      <c r="F15" s="20" t="s">
        <v>125</v>
      </c>
      <c r="G15" s="19" t="s">
        <v>130</v>
      </c>
      <c r="H15" s="19" t="s">
        <v>99</v>
      </c>
      <c r="I15" s="21">
        <v>1100</v>
      </c>
      <c r="J15" s="22" t="s">
        <v>107</v>
      </c>
      <c r="K15" s="19" t="s">
        <v>131</v>
      </c>
      <c r="L15" s="19" t="s">
        <v>128</v>
      </c>
      <c r="M15" s="18" t="s">
        <v>103</v>
      </c>
      <c r="N15" s="26"/>
      <c r="O15" s="26">
        <v>182240</v>
      </c>
      <c r="P15" s="26">
        <v>1380000</v>
      </c>
      <c r="Q15" s="26">
        <v>134000</v>
      </c>
      <c r="R15" s="27"/>
      <c r="S15" s="26"/>
      <c r="T15" s="26">
        <v>0</v>
      </c>
      <c r="U15" s="26"/>
      <c r="V15" s="26"/>
    </row>
    <row r="16" s="1" customFormat="1" ht="33" customHeight="1" spans="1:22">
      <c r="A16" s="18">
        <v>13</v>
      </c>
      <c r="B16" s="19" t="s">
        <v>94</v>
      </c>
      <c r="C16" s="25" t="s">
        <v>95</v>
      </c>
      <c r="D16" s="19" t="s">
        <v>96</v>
      </c>
      <c r="E16" s="19" t="s">
        <v>132</v>
      </c>
      <c r="F16" s="19" t="s">
        <v>125</v>
      </c>
      <c r="G16" s="19" t="s">
        <v>133</v>
      </c>
      <c r="H16" s="19" t="s">
        <v>99</v>
      </c>
      <c r="I16" s="28">
        <v>9000</v>
      </c>
      <c r="J16" s="29" t="s">
        <v>111</v>
      </c>
      <c r="K16" s="19" t="s">
        <v>112</v>
      </c>
      <c r="L16" s="30" t="s">
        <v>128</v>
      </c>
      <c r="M16" s="18" t="s">
        <v>103</v>
      </c>
      <c r="N16" s="26"/>
      <c r="O16" s="26">
        <v>182240</v>
      </c>
      <c r="P16" s="26">
        <v>1380000</v>
      </c>
      <c r="Q16" s="26">
        <v>134000</v>
      </c>
      <c r="R16" s="27"/>
      <c r="S16" s="26"/>
      <c r="T16" s="26">
        <v>0</v>
      </c>
      <c r="U16" s="26"/>
      <c r="V16" s="26"/>
    </row>
    <row r="17" s="1" customFormat="1" ht="33" customHeight="1" spans="1:22">
      <c r="A17" s="18">
        <v>14</v>
      </c>
      <c r="B17" s="19" t="s">
        <v>94</v>
      </c>
      <c r="C17" s="25" t="s">
        <v>95</v>
      </c>
      <c r="D17" s="19" t="s">
        <v>96</v>
      </c>
      <c r="E17" s="19" t="s">
        <v>134</v>
      </c>
      <c r="F17" s="19" t="s">
        <v>125</v>
      </c>
      <c r="G17" s="19" t="s">
        <v>135</v>
      </c>
      <c r="H17" s="19" t="s">
        <v>99</v>
      </c>
      <c r="I17" s="28">
        <v>3500</v>
      </c>
      <c r="J17" s="29" t="s">
        <v>119</v>
      </c>
      <c r="K17" s="19" t="s">
        <v>120</v>
      </c>
      <c r="L17" s="30" t="s">
        <v>128</v>
      </c>
      <c r="M17" s="18" t="s">
        <v>103</v>
      </c>
      <c r="N17" s="26"/>
      <c r="O17" s="26">
        <v>182240</v>
      </c>
      <c r="P17" s="26">
        <v>1380000</v>
      </c>
      <c r="Q17" s="26">
        <v>134000</v>
      </c>
      <c r="R17" s="27"/>
      <c r="S17" s="26"/>
      <c r="T17" s="26">
        <v>0</v>
      </c>
      <c r="U17" s="26"/>
      <c r="V17" s="26"/>
    </row>
    <row r="18" s="1" customFormat="1" ht="33" customHeight="1" spans="1:22">
      <c r="A18" s="18">
        <v>15</v>
      </c>
      <c r="B18" s="19" t="s">
        <v>94</v>
      </c>
      <c r="C18" s="25" t="s">
        <v>95</v>
      </c>
      <c r="D18" s="19" t="s">
        <v>96</v>
      </c>
      <c r="E18" s="19" t="s">
        <v>136</v>
      </c>
      <c r="F18" s="19" t="s">
        <v>125</v>
      </c>
      <c r="G18" s="19" t="s">
        <v>137</v>
      </c>
      <c r="H18" s="19" t="s">
        <v>99</v>
      </c>
      <c r="I18" s="28">
        <v>5400</v>
      </c>
      <c r="J18" s="29" t="s">
        <v>123</v>
      </c>
      <c r="K18" s="19" t="s">
        <v>138</v>
      </c>
      <c r="L18" s="30" t="s">
        <v>128</v>
      </c>
      <c r="M18" s="18" t="s">
        <v>103</v>
      </c>
      <c r="N18" s="32"/>
      <c r="O18" s="32">
        <v>182240</v>
      </c>
      <c r="P18" s="32">
        <v>1380000</v>
      </c>
      <c r="Q18" s="32">
        <v>134000</v>
      </c>
      <c r="R18" s="33"/>
      <c r="S18" s="32"/>
      <c r="T18" s="32">
        <v>0</v>
      </c>
      <c r="U18" s="32"/>
      <c r="V18" s="32"/>
    </row>
    <row r="19" s="1" customFormat="1" ht="64" customHeight="1" spans="1:22">
      <c r="A19" s="18">
        <v>16</v>
      </c>
      <c r="B19" s="19" t="s">
        <v>94</v>
      </c>
      <c r="C19" s="25" t="s">
        <v>139</v>
      </c>
      <c r="D19" s="19" t="s">
        <v>96</v>
      </c>
      <c r="E19" s="25" t="s">
        <v>136</v>
      </c>
      <c r="F19" s="25" t="s">
        <v>140</v>
      </c>
      <c r="G19" s="25" t="s">
        <v>137</v>
      </c>
      <c r="H19" s="34" t="s">
        <v>99</v>
      </c>
      <c r="I19" s="28">
        <v>130000</v>
      </c>
      <c r="J19" s="29" t="s">
        <v>123</v>
      </c>
      <c r="K19" s="19" t="s">
        <v>138</v>
      </c>
      <c r="L19" s="30" t="s">
        <v>128</v>
      </c>
      <c r="M19" s="31" t="s">
        <v>141</v>
      </c>
      <c r="N19" s="18">
        <v>2100000</v>
      </c>
      <c r="O19" s="18">
        <v>300000</v>
      </c>
      <c r="P19" s="18">
        <v>1443707</v>
      </c>
      <c r="Q19" s="18">
        <v>130000</v>
      </c>
      <c r="R19" s="35" t="s">
        <v>142</v>
      </c>
      <c r="S19" s="18">
        <v>0</v>
      </c>
      <c r="T19" s="18">
        <v>0</v>
      </c>
      <c r="U19" s="35">
        <v>0</v>
      </c>
      <c r="V19" s="35" t="s">
        <v>143</v>
      </c>
    </row>
    <row r="20" spans="1:22">
      <c r="E20" s="1"/>
      <c r="F20" s="10"/>
      <c r="I20" s="11"/>
      <c r="K20" s="2"/>
      <c r="L20" s="1"/>
      <c r="M20" s="12"/>
      <c r="N20" s="12"/>
      <c r="O20" s="12"/>
      <c r="P20" s="12"/>
      <c r="Q20" s="12"/>
      <c r="R20" s="12"/>
      <c r="S20" s="12"/>
      <c r="T20" s="12"/>
      <c r="U20" s="36"/>
    </row>
    <row r="21" spans="1:22">
      <c r="E21" s="1"/>
      <c r="F21" s="10"/>
      <c r="I21" s="11"/>
      <c r="K21" s="2"/>
      <c r="L21" s="1"/>
      <c r="M21" s="12"/>
      <c r="N21" s="12"/>
      <c r="O21" s="12"/>
      <c r="P21" s="12"/>
      <c r="Q21" s="12"/>
      <c r="R21" s="12"/>
      <c r="S21" s="12"/>
      <c r="T21" s="12"/>
      <c r="U21" s="36"/>
    </row>
    <row r="22" spans="1:22">
      <c r="E22" s="1"/>
      <c r="F22" s="10"/>
      <c r="I22" s="11"/>
      <c r="K22" s="2"/>
      <c r="L22" s="1"/>
      <c r="M22" s="12"/>
      <c r="N22" s="12"/>
      <c r="O22" s="12"/>
      <c r="P22" s="12"/>
      <c r="Q22" s="12"/>
      <c r="R22" s="12"/>
      <c r="S22" s="12"/>
      <c r="T22" s="12"/>
      <c r="U22" s="36"/>
    </row>
    <row r="23" spans="1:22">
      <c r="E23" s="1"/>
      <c r="F23" s="10"/>
      <c r="I23" s="11"/>
      <c r="K23" s="2"/>
      <c r="L23" s="1"/>
      <c r="M23" s="12"/>
      <c r="N23" s="12"/>
      <c r="O23" s="12"/>
      <c r="P23" s="12"/>
      <c r="Q23" s="12"/>
      <c r="R23" s="12"/>
      <c r="S23" s="12"/>
      <c r="T23" s="12"/>
      <c r="U23" s="36"/>
    </row>
  </sheetData>
  <mergeCells count="38">
    <mergeCell ref="A1:U1"/>
    <mergeCell ref="A2:B2"/>
    <mergeCell ref="N4:N6"/>
    <mergeCell ref="N7:N9"/>
    <mergeCell ref="N10:N13"/>
    <mergeCell ref="N14:N18"/>
    <mergeCell ref="O4:O6"/>
    <mergeCell ref="O7:O9"/>
    <mergeCell ref="O10:O13"/>
    <mergeCell ref="O14:O18"/>
    <mergeCell ref="P4:P6"/>
    <mergeCell ref="P7:P9"/>
    <mergeCell ref="P10:P13"/>
    <mergeCell ref="P14:P18"/>
    <mergeCell ref="Q4:Q6"/>
    <mergeCell ref="Q7:Q9"/>
    <mergeCell ref="Q10:Q13"/>
    <mergeCell ref="Q14:Q18"/>
    <mergeCell ref="R4:R6"/>
    <mergeCell ref="R7:R9"/>
    <mergeCell ref="R10:R13"/>
    <mergeCell ref="R14:R18"/>
    <mergeCell ref="S4:S6"/>
    <mergeCell ref="S7:S9"/>
    <mergeCell ref="S10:S13"/>
    <mergeCell ref="S14:S18"/>
    <mergeCell ref="T4:T6"/>
    <mergeCell ref="T7:T9"/>
    <mergeCell ref="T10:T13"/>
    <mergeCell ref="T14:T18"/>
    <mergeCell ref="U4:U6"/>
    <mergeCell ref="U7:U9"/>
    <mergeCell ref="U10:U13"/>
    <mergeCell ref="U14:U18"/>
    <mergeCell ref="V4:V6"/>
    <mergeCell ref="V7:V9"/>
    <mergeCell ref="V10:V13"/>
    <mergeCell ref="V14:V18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9 " / > < p i x e l a t o r L i s t   s h e e t S t i d = " 1 0 " / > < p i x e l a t o r L i s t   s h e e t S t i d = " 2 4 " / > < p i x e l a t o r L i s t   s h e e t S t i d = " 2 5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9 " > < c o m m e n t C h a i n s   s : r e f = " J 6 6 "   r g b C l r = " F F 0 0 0 0 " > < u n r e s o l v e d > < c o m m e n t C h a i n   c h a i n I d = " 0 5 b d f 3 c d e 4 8 d 2 d 6 7 6 a 4 5 3 a 9 1 a e 9 a d 4 8 f 4 6 2 9 8 e 0 2 " > < i t e m   i d = " 1 4 1 8 4 2 1 0 e 2 8 4 a 6 3 4 1 e 1 d 4 3 e f 7 f 6 2 d 0 b b b 0 c 2 6 d c 6 "   i s N o r m a l = " 1 " > < s : t e x t > < s : r > < s : t   x m l : s p a c e = " p r e s e r v e " > A d m i n i s t r a t o r :  
 2 2 , 2 3 , 2 4 	Nt^6e�S�eck�v�yё< / s : t > < / s : r > < / s : t e x t > < / i t e m > < / c o m m e n t C h a i n > < / u n r e s o l v e d > < r e s o l v e d / > < / c o m m e n t C h a i n s > < c o m m e n t C h a i n s   s : r e f = " J 9 0 "   r g b C l r = " F F 0 0 0 0 " > < u n r e s o l v e d > < c o m m e n t C h a i n   c h a i n I d = " d f 1 4 9 d d 6 d 9 f b 9 b f 6 e 1 6 b d d 5 3 a 5 4 2 9 d 6 5 7 6 5 a 2 8 1 d " > < i t e m   i d = " c a c 8 2 9 7 d 9 8 1 d 7 3 c 1 8 3 3 4 9 4 d 4 b 5 1 9 a 4 a 6 6 9 e f 6 6 2 3 "   i s N o r m a l = " 1 " > < s : t e x t > < s : r > < s : t   x m l : s p a c e = " p r e s e r v e " > A d m i n i s t r a t o r :  
 2 2 , 2 3 , 2 4 	Nt^6e�S�eck�v�yё< / s : t > < / s : r > < / s : t e x t > < / i t e m > < / c o m m e n t C h a i n > < / u n r e s o l v e d > < r e s o l v e d / > < / c o m m e n t C h a i n s > < / c o m m e n t L i s t > < c o m m e n t L i s t   s h e e t S t i d = " 1 0 " > < c o m m e n t C h a i n s   s : r e f = " J 6 6 "   r g b C l r = " F F 0 0 0 0 " > < u n r e s o l v e d > < c o m m e n t C h a i n   c h a i n I d = " c 8 9 8 1 4 d d 7 1 3 2 8 a 7 7 1 6 1 7 5 b f 0 1 8 0 e c 1 a 5 6 5 5 9 4 d d f " > < i t e m   i d = " 1 0 3 a 9 8 2 a 6 f f a 0 e a 2 8 7 9 2 9 c 5 e 2 8 d d 7 e 0 8 b 8 b a c 2 5 0 "   i s N o r m a l = " 1 " > < s : t e x t > < s : r > < s : t   x m l : s p a c e = " p r e s e r v e " > A d m i n i s t r a t o r :  
 2 2 , 2 3 , 2 4 	Nt^6e�S�eck�v�yё< / s : t > < / s : r > < / s : t e x t > < / i t e m > < / c o m m e n t C h a i n > < / u n r e s o l v e d > < r e s o l v e d / > < / c o m m e n t C h a i n s > < c o m m e n t C h a i n s   s : r e f = " J 9 0 "   r g b C l r = " F F 0 0 0 0 " > < u n r e s o l v e d > < c o m m e n t C h a i n   c h a i n I d = " d f 0 3 a e 1 7 4 f f f f 5 c 8 f 3 2 9 d d 9 a f b f 2 1 4 0 b 6 6 1 f c 9 e 2 " > < i t e m   i d = " 2 d 9 c 4 a 4 a 2 9 6 e d c 8 b 0 6 6 5 d e 6 f 0 1 c 0 a 0 6 3 3 f 1 4 8 6 0 3 "   i s N o r m a l = " 1 " > < s : t e x t > < s : r > < s : t   x m l : s p a c e = " p r e s e r v e " > A d m i n i s t r a t o r :  
 2 2 , 2 3 , 2 4 	Nt^6e�S�eck�v�yё< / s : t > < / s : r > < / s : t e x t > < / i t e m > < / c o m m e n t C h a i n > < / u n r e s o l v e d > < r e s o l v e d / > < / c o m m e n t C h a i n s > < / c o m m e n t L i s t > < / c o m m e n t s > 
</file>

<file path=customXml/item3.xml>��< ? x m l   v e r s i o n = " 1 . 0 "   s t a n d a l o n e = " y e s " ? > < a u t o f i l t e r s   x m l n s = " h t t p s : / / w e b . w p s . c n / e t / 2 0 1 8 / m a i n " > < s h e e t I t e m   s h e e t S t i d = " 2 4 " > < f i l t e r D a t a   f i l t e r I D = " 3 5 4 1 1 3 8 0 4 " > < h i d d e n R a n g e   r o w F r o m = " 8 "   r o w T o = " 7 9 " / > < h i d d e n R a n g e   r o w F r o m = " 9 4 "   r o w T o = " 2 5 7 " / > < / f i l t e r D a t a > < f i l t e r D a t a   f i l t e r I D = " 3 2 4 3 0 0 4 0 4 " / > < f i l t e r D a t a   f i l t e r I D = " 1 9 9 0 3 9 5 9 8 " > < h i d d e n R a n g e   r o w F r o m = " 8 "   r o w T o = " 1 1 3 " / > < h i d d e n R a n g e   r o w F r o m = " 1 1 5 "   r o w T o = " 1 5 0 " / > < h i d d e n R a n g e   r o w F r o m = " 1 5 2 "   r o w T o = " 2 5 7 " / > < / f i l t e r D a t a > < f i l t e r D a t a   f i l t e r I D = " 2 8 3 5 5 1 0 " / > < a u t o f i l t e r I n f o   f i l t e r I D = " 3 5 4 1 1 3 8 0 4 " > < a u t o F i l t e r   x m l n s = " h t t p : / / s c h e m a s . o p e n x m l f o r m a t s . o r g / s p r e a d s h e e t m l / 2 0 0 6 / m a i n "   r e f = " A 8 : V 2 5 8 " > < f i l t e r C o l u m n   c o l I d = " 2 " > < c u s t o m F i l t e r s > < c u s t o m F i l t e r   o p e r a t o r = " e q u a l "   v a l = " T��^�N�Џ��@\" / > < / c u s t o m F i l t e r s > < / f i l t e r C o l u m n > < / a u t o F i l t e r > < / a u t o f i l t e r I n f o > < a u t o f i l t e r I n f o   f i l t e r I D = " 1 9 9 0 3 9 5 9 8 " > < a u t o F i l t e r   x m l n s = " h t t p : / / s c h e m a s . o p e n x m l f o r m a t s . o r g / s p r e a d s h e e t m l / 2 0 0 6 / m a i n "   r e f = " A 8 : V 2 5 8 " > < f i l t e r C o l u m n   c o l I d = " 5 " > < c u s t o m F i l t e r s > < c u s t o m F i l t e r   o p e r a t o r = " e q u a l "   v a l = " T���N�bƖ�V@b^\RN�bD�{|?e�^�bD��Wё" / > < c u s t o m F i l t e r   o p e r a t o r = " e q u a l "   v a l = " T��tQ�lƖ�V@b^\RN�bD�{|?e�^�bD��Wё" / > < / c u s t o m F i l t e r s > < / f i l t e r C o l u m n > < / a u t o F i l t e r > < / a u t o f i l t e r I n f o > < / s h e e t I t e m > < / a u t o f i l t e r s > 
</file>

<file path=customXml/item4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9 7 8 4 2 2 3 6 6 6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专项债 (3)</vt:lpstr>
      <vt:lpstr>专项债 (4)</vt:lpstr>
      <vt:lpstr>新增专项债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张海潮</dc:creator>
  <cp:lastModifiedBy>Jane</cp:lastModifiedBy>
  <dcterms:created xsi:type="dcterms:W3CDTF">2025-06-07T19:03:00Z</dcterms:created>
  <dcterms:modified xsi:type="dcterms:W3CDTF">2026-06-18T07:17:19Z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BC1F586EF79942ABB86CE116697DBE8E_13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